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90" windowWidth="15300" windowHeight="8190"/>
  </bookViews>
  <sheets>
    <sheet name="AMP AXA Rollover relief" sheetId="1" r:id="rId1"/>
    <sheet name="AXA DRP History" sheetId="3" r:id="rId2"/>
  </sheets>
  <definedNames>
    <definedName name="_xlnm.Print_Titles" localSheetId="0">'AMP AXA Rollover relief'!$1:$2</definedName>
  </definedNames>
  <calcPr calcId="124519"/>
</workbook>
</file>

<file path=xl/calcChain.xml><?xml version="1.0" encoding="utf-8"?>
<calcChain xmlns="http://schemas.openxmlformats.org/spreadsheetml/2006/main">
  <c r="J63" i="1"/>
  <c r="H63"/>
  <c r="I63" s="1"/>
  <c r="J62"/>
  <c r="I62"/>
  <c r="H62"/>
  <c r="J61"/>
  <c r="I61"/>
  <c r="H61"/>
  <c r="J60"/>
  <c r="H60"/>
  <c r="I60" s="1"/>
  <c r="J59"/>
  <c r="H59"/>
  <c r="I59" s="1"/>
  <c r="J58"/>
  <c r="H58"/>
  <c r="I58" s="1"/>
  <c r="J57"/>
  <c r="I57"/>
  <c r="H57"/>
  <c r="J56"/>
  <c r="H56"/>
  <c r="I56" s="1"/>
  <c r="J55"/>
  <c r="H55"/>
  <c r="I55" s="1"/>
  <c r="J54"/>
  <c r="I54"/>
  <c r="H54"/>
  <c r="J53"/>
  <c r="I53"/>
  <c r="H53"/>
  <c r="J52"/>
  <c r="H52"/>
  <c r="I52" s="1"/>
  <c r="J51"/>
  <c r="H51"/>
  <c r="I51" s="1"/>
  <c r="S63"/>
  <c r="S61"/>
  <c r="S59"/>
  <c r="S57"/>
  <c r="S55"/>
  <c r="G52"/>
  <c r="G53"/>
  <c r="G54"/>
  <c r="G55"/>
  <c r="G56"/>
  <c r="G57"/>
  <c r="G58"/>
  <c r="G59"/>
  <c r="G60"/>
  <c r="G61"/>
  <c r="G62"/>
  <c r="G63"/>
  <c r="G51"/>
  <c r="D48"/>
  <c r="E48" s="1"/>
  <c r="F48" s="1"/>
  <c r="G48" s="1"/>
  <c r="H48" s="1"/>
  <c r="I48" s="1"/>
  <c r="J48" s="1"/>
  <c r="K48" s="1"/>
  <c r="L48" s="1"/>
  <c r="M48" s="1"/>
  <c r="N48" s="1"/>
  <c r="O48" s="1"/>
  <c r="P48" s="1"/>
  <c r="Q48" s="1"/>
  <c r="R48" s="1"/>
  <c r="S48" s="1"/>
  <c r="T48" s="1"/>
  <c r="C48"/>
  <c r="D6" i="3"/>
  <c r="D7"/>
  <c r="C64" i="1"/>
  <c r="S60"/>
  <c r="S62"/>
  <c r="S54"/>
  <c r="S56"/>
  <c r="S58"/>
  <c r="S52" l="1"/>
  <c r="G64"/>
  <c r="H64"/>
  <c r="S51"/>
  <c r="N51"/>
  <c r="S53"/>
  <c r="K51"/>
  <c r="P51" s="1"/>
  <c r="L51" l="1"/>
  <c r="N52"/>
  <c r="K52"/>
  <c r="K54"/>
  <c r="N54"/>
  <c r="K56"/>
  <c r="N56"/>
  <c r="N58"/>
  <c r="K58"/>
  <c r="N60"/>
  <c r="K60"/>
  <c r="N62"/>
  <c r="K62"/>
  <c r="N53"/>
  <c r="K53"/>
  <c r="N55"/>
  <c r="K55"/>
  <c r="N57"/>
  <c r="K57"/>
  <c r="K59"/>
  <c r="N59"/>
  <c r="K61"/>
  <c r="N61"/>
  <c r="N63"/>
  <c r="K63"/>
  <c r="Q51"/>
  <c r="R51" s="1"/>
  <c r="N64" l="1"/>
  <c r="L52"/>
  <c r="O52" s="1"/>
  <c r="P52"/>
  <c r="Q52" s="1"/>
  <c r="K64"/>
  <c r="O51"/>
  <c r="P63"/>
  <c r="Q63" s="1"/>
  <c r="L63"/>
  <c r="O63" s="1"/>
  <c r="L57"/>
  <c r="O57" s="1"/>
  <c r="P57"/>
  <c r="Q57" s="1"/>
  <c r="L55"/>
  <c r="O55" s="1"/>
  <c r="P55"/>
  <c r="Q55" s="1"/>
  <c r="L53"/>
  <c r="O53" s="1"/>
  <c r="P53"/>
  <c r="Q53" s="1"/>
  <c r="L62"/>
  <c r="O62" s="1"/>
  <c r="P62"/>
  <c r="Q62" s="1"/>
  <c r="L60"/>
  <c r="O60" s="1"/>
  <c r="P60"/>
  <c r="Q60" s="1"/>
  <c r="L58"/>
  <c r="O58" s="1"/>
  <c r="P58"/>
  <c r="Q58" s="1"/>
  <c r="L61"/>
  <c r="O61" s="1"/>
  <c r="P61"/>
  <c r="Q61" s="1"/>
  <c r="L59"/>
  <c r="O59" s="1"/>
  <c r="P59"/>
  <c r="Q59" s="1"/>
  <c r="L56"/>
  <c r="O56" s="1"/>
  <c r="P56"/>
  <c r="Q56" s="1"/>
  <c r="L54"/>
  <c r="O54" s="1"/>
  <c r="P54"/>
  <c r="Q54" s="1"/>
  <c r="T51"/>
  <c r="T52" l="1"/>
  <c r="R52"/>
  <c r="L64"/>
  <c r="T59"/>
  <c r="R59"/>
  <c r="T58"/>
  <c r="R58"/>
  <c r="R63"/>
  <c r="T63"/>
  <c r="T54"/>
  <c r="R54"/>
  <c r="T56"/>
  <c r="R56"/>
  <c r="T61"/>
  <c r="R61"/>
  <c r="T60"/>
  <c r="R60"/>
  <c r="R62"/>
  <c r="T62"/>
  <c r="T53"/>
  <c r="R53"/>
  <c r="T55"/>
  <c r="R55"/>
  <c r="T57"/>
  <c r="R57"/>
  <c r="R64" l="1"/>
  <c r="T64"/>
</calcChain>
</file>

<file path=xl/sharedStrings.xml><?xml version="1.0" encoding="utf-8"?>
<sst xmlns="http://schemas.openxmlformats.org/spreadsheetml/2006/main" count="112" uniqueCount="105">
  <si>
    <t>SECTION 1</t>
  </si>
  <si>
    <t>SECTION 2</t>
  </si>
  <si>
    <t>SECTION 3</t>
  </si>
  <si>
    <t>Parcel</t>
  </si>
  <si>
    <t>#1</t>
  </si>
  <si>
    <t>#2</t>
  </si>
  <si>
    <t>#3</t>
  </si>
  <si>
    <t>#4</t>
  </si>
  <si>
    <t>#5</t>
  </si>
  <si>
    <t>#6</t>
  </si>
  <si>
    <t>#7</t>
  </si>
  <si>
    <t>#8</t>
  </si>
  <si>
    <t>Acquisition Date</t>
  </si>
  <si>
    <t>Number of Shares</t>
  </si>
  <si>
    <t>Cost Base</t>
  </si>
  <si>
    <t>Details of your AXA shares</t>
  </si>
  <si>
    <t>Rollover available?</t>
  </si>
  <si>
    <t>Sale proceeds paid in shares</t>
  </si>
  <si>
    <t>Sale proceeds paid in cash</t>
  </si>
  <si>
    <t>Ratio of 0.73 AMP for every 1 AXA</t>
  </si>
  <si>
    <t>$2.5464 cash per AXA share</t>
  </si>
  <si>
    <t xml:space="preserve">Total sale proceeds 
</t>
  </si>
  <si>
    <t>Combined value of shares &amp; cash</t>
  </si>
  <si>
    <t>Proceeds (8) 
minus 
Cost Base (3)</t>
  </si>
  <si>
    <t>Available for gains, NOT for losses</t>
  </si>
  <si>
    <t>Original date shares were purchased</t>
  </si>
  <si>
    <t>Cash proceeds as a %</t>
  </si>
  <si>
    <t>Cost base x cash proportion</t>
  </si>
  <si>
    <t>Cash % (12) multiplied by cost base (3)</t>
  </si>
  <si>
    <t>Cash capital gain cannot be rolled over</t>
  </si>
  <si>
    <t>Cost Base of AMP shares</t>
  </si>
  <si>
    <t>Deemed Acquisition Date for AMP shares</t>
  </si>
  <si>
    <t>Deemed Acquisition Date</t>
  </si>
  <si>
    <t>What does this worksheet do?</t>
  </si>
  <si>
    <t>This worksheet calculates the capital gains tax implications for AXA shareholders involved in the merger with AMP</t>
  </si>
  <si>
    <t>It will help you work out:</t>
  </si>
  <si>
    <t>1. What was the capital gain or loss on my AXA shares?</t>
  </si>
  <si>
    <t>Key features of the AMP / AXA event</t>
  </si>
  <si>
    <t>See www.ato.gov.au and search for 00281179</t>
  </si>
  <si>
    <t>Merger date</t>
  </si>
  <si>
    <t>What happened?</t>
  </si>
  <si>
    <t>AMP merged with AXA</t>
  </si>
  <si>
    <t>Payment method</t>
  </si>
  <si>
    <t>Cash per AXA share</t>
  </si>
  <si>
    <t>AMP shares per AXA share</t>
  </si>
  <si>
    <t>You must include the capital gain or loss on your AXA shares in your 2011 tax return</t>
  </si>
  <si>
    <t>This information is used to calculate your capital gain or loss if you later sell the AMP shares you received from the merger.</t>
  </si>
  <si>
    <t>CGT scrip-for-scrip rollover relief</t>
  </si>
  <si>
    <t>The disposal (or sale) of shares results in a capital gains tax (CGT) event.  A CGT event happens regardless of whether shares are sold for cash, or swapped for other shares.</t>
  </si>
  <si>
    <t>Scrip for scrip rollover is a CGT concession that allows you to defer a capital gain to a later time.  Scrip is an old fashioned term for shares.</t>
  </si>
  <si>
    <t>And so scrip for scrip rollover relief only applies if your existing shares have been sold in exchange for new shares.  It doesn't apply if you are paid in cash.</t>
  </si>
  <si>
    <t>AXA shareholders received $6.43 for their shares: $2.5464 in cash, and AMP shares worth $3.8836.  So the total price was paid 39.6% as cash, and 60.4% as shares.</t>
  </si>
  <si>
    <t>If a shareholder chooses to defer the capital gain now, they expose themselves to a bigger capital gain when they sell their AMP shares.</t>
  </si>
  <si>
    <t>So scrip-for-scrip rollover relief does not avoid the capital gain, it merely defers it until a later time (i.e. The year in which the AMP shares are sold).</t>
  </si>
  <si>
    <t>A shareholder can choose to use rollover relief or not.  It does not automatically apply.  Rollover relief does not apply to losses - you cannot defer a capital loss.</t>
  </si>
  <si>
    <t>Should I choose rollover relief or not?</t>
  </si>
  <si>
    <t>Your decision about whether to use rollover relief depends on your personal tax position.  It is simpler NOT to choose rollover relief.  But choosing rollover relief can defer a tax liability.</t>
  </si>
  <si>
    <t>If you are on a low or zero tax rate, or if you only had a small number of AXA shares then it might be better to avoid the complication of rollover relief.</t>
  </si>
  <si>
    <t>SECTION 4</t>
  </si>
  <si>
    <t>If you do not choose rollover relief</t>
  </si>
  <si>
    <t>If you choose rollover relief</t>
  </si>
  <si>
    <t>Capital proceeds received for your shares</t>
  </si>
  <si>
    <t>AMP shares received</t>
  </si>
  <si>
    <t>Market value of AMP shares</t>
  </si>
  <si>
    <t>#9</t>
  </si>
  <si>
    <t>#10</t>
  </si>
  <si>
    <t>#11</t>
  </si>
  <si>
    <t>#12</t>
  </si>
  <si>
    <t>#13</t>
  </si>
  <si>
    <t>Capital gain
(7) - (14)</t>
  </si>
  <si>
    <t>Cost base of AMP shares</t>
  </si>
  <si>
    <t>Capital Gain</t>
  </si>
  <si>
    <t>AXA cost base (3) minus (13)</t>
  </si>
  <si>
    <t>Cash proceeds div by total proceeds</t>
  </si>
  <si>
    <t>Market value of AMP shares $5.32</t>
  </si>
  <si>
    <t>AMP AXA Merger: CGT Worksheet</t>
  </si>
  <si>
    <t>$5.32 per share</t>
  </si>
  <si>
    <t>Date of the merger</t>
  </si>
  <si>
    <t>Date of original acquisition of AXA shares</t>
  </si>
  <si>
    <t>Whatever choice you make, you need to ensure it is noted in your CGT records</t>
  </si>
  <si>
    <t>Each parcel of shares must be treated separately.  That is, if you bought AXA shares in more than one transaction you need to calculate the gain and loss for each parcel individually.</t>
  </si>
  <si>
    <t>How do I work out the cost of my shares if I received them free in the policy-holder offer, or from a dividend reinvestment plan?</t>
  </si>
  <si>
    <t>According to the free shares given to policy holders have a "deemed" CGT value for the AXA shares of $1.14 per share.   DRP prices are shown in a separate worksheet in this workbook.</t>
  </si>
  <si>
    <t>Dividend</t>
  </si>
  <si>
    <t>Record</t>
  </si>
  <si>
    <t>D.R.P.</t>
  </si>
  <si>
    <t>Date</t>
  </si>
  <si>
    <t>Amount</t>
  </si>
  <si>
    <t>DRP</t>
  </si>
  <si>
    <t>c/share</t>
  </si>
  <si>
    <t>Issue</t>
  </si>
  <si>
    <t>Price</t>
  </si>
  <si>
    <t>AXA Dividend Reinvestment Plan History</t>
  </si>
  <si>
    <t>Note: AXA only offered a DRP option on 6 occasions.</t>
  </si>
  <si>
    <t>All other dividends would have been paid in cash.</t>
  </si>
  <si>
    <t>Details</t>
  </si>
  <si>
    <t>Price per share</t>
  </si>
  <si>
    <t>Brokerage</t>
  </si>
  <si>
    <t>Dividend Reinvestment Plan</t>
  </si>
  <si>
    <r>
      <t xml:space="preserve">2. What is the </t>
    </r>
    <r>
      <rPr>
        <b/>
        <sz val="12"/>
        <color theme="1"/>
        <rFont val="Calibri"/>
        <family val="2"/>
        <scheme val="minor"/>
      </rPr>
      <t>cost base</t>
    </r>
    <r>
      <rPr>
        <sz val="12"/>
        <color theme="1"/>
        <rFont val="Calibri"/>
        <family val="2"/>
        <scheme val="minor"/>
      </rPr>
      <t xml:space="preserve"> and </t>
    </r>
    <r>
      <rPr>
        <b/>
        <sz val="12"/>
        <color theme="1"/>
        <rFont val="Calibri"/>
        <family val="2"/>
        <scheme val="minor"/>
      </rPr>
      <t>CGT acquisition date</t>
    </r>
    <r>
      <rPr>
        <sz val="12"/>
        <color theme="1"/>
        <rFont val="Calibri"/>
        <family val="2"/>
        <scheme val="minor"/>
      </rPr>
      <t xml:space="preserve"> of my new AMP shares?</t>
    </r>
  </si>
  <si>
    <r>
      <t xml:space="preserve">Enter information in the </t>
    </r>
    <r>
      <rPr>
        <b/>
        <sz val="12"/>
        <color theme="6" tint="-0.499984740745262"/>
        <rFont val="Calibri"/>
        <family val="2"/>
        <scheme val="minor"/>
      </rPr>
      <t>GREEN</t>
    </r>
    <r>
      <rPr>
        <sz val="12"/>
        <color theme="1"/>
        <rFont val="Calibri"/>
        <family val="2"/>
        <scheme val="minor"/>
      </rPr>
      <t xml:space="preserve"> cells only - the remaining figures are automatic.</t>
    </r>
  </si>
  <si>
    <r>
      <t>Note:</t>
    </r>
    <r>
      <rPr>
        <sz val="12"/>
        <color theme="1"/>
        <rFont val="Calibri"/>
        <family val="2"/>
        <scheme val="minor"/>
      </rPr>
      <t xml:space="preserve"> There was also a final </t>
    </r>
    <r>
      <rPr>
        <u/>
        <sz val="12"/>
        <color theme="1"/>
        <rFont val="Calibri"/>
        <family val="2"/>
        <scheme val="minor"/>
      </rPr>
      <t>unfranked</t>
    </r>
    <r>
      <rPr>
        <sz val="12"/>
        <color theme="1"/>
        <rFont val="Calibri"/>
        <family val="2"/>
        <scheme val="minor"/>
      </rPr>
      <t xml:space="preserve"> dividend from AXA of 9.25 cents per share.  This needs to be included in your 2010-11 tax return separately from the capital gain.</t>
    </r>
  </si>
  <si>
    <t>Demutualisation</t>
  </si>
  <si>
    <t>http://www.delisted.com.au/Demutualised.aspx</t>
  </si>
  <si>
    <t>Demutualisation info</t>
  </si>
</sst>
</file>

<file path=xl/styles.xml><?xml version="1.0" encoding="utf-8"?>
<styleSheet xmlns="http://schemas.openxmlformats.org/spreadsheetml/2006/main">
  <numFmts count="3">
    <numFmt numFmtId="8" formatCode="&quot;$&quot;#,##0.00;[Red]\-&quot;$&quot;#,##0.00"/>
    <numFmt numFmtId="164" formatCode="&quot;$&quot;#,##0.0000;[Red]\-&quot;$&quot;#,##0.0000"/>
    <numFmt numFmtId="165" formatCode="&quot;$&quot;#,##0.000;[Red]\-&quot;$&quot;#,##0.000"/>
  </numFmts>
  <fonts count="15">
    <font>
      <sz val="11"/>
      <color theme="1"/>
      <name val="Calibri"/>
      <family val="2"/>
      <scheme val="minor"/>
    </font>
    <font>
      <i/>
      <sz val="8"/>
      <color theme="1"/>
      <name val="Calibri"/>
      <family val="2"/>
      <scheme val="minor"/>
    </font>
    <font>
      <sz val="10"/>
      <color theme="1"/>
      <name val="Calibri"/>
      <family val="2"/>
      <scheme val="minor"/>
    </font>
    <font>
      <u/>
      <sz val="11"/>
      <color theme="10"/>
      <name val="Calibri"/>
      <family val="2"/>
    </font>
    <font>
      <sz val="9"/>
      <color theme="1"/>
      <name val="Calibri"/>
      <family val="2"/>
      <scheme val="minor"/>
    </font>
    <font>
      <sz val="24"/>
      <color theme="1"/>
      <name val="Lucida Sans"/>
      <family val="2"/>
    </font>
    <font>
      <b/>
      <sz val="11"/>
      <color theme="1"/>
      <name val="Calibri"/>
      <family val="2"/>
      <scheme val="minor"/>
    </font>
    <font>
      <i/>
      <sz val="11"/>
      <color theme="1"/>
      <name val="Calibri"/>
      <family val="2"/>
      <scheme val="minor"/>
    </font>
    <font>
      <b/>
      <sz val="12"/>
      <color theme="1"/>
      <name val="Calibri"/>
      <family val="2"/>
      <scheme val="minor"/>
    </font>
    <font>
      <sz val="12"/>
      <color theme="1"/>
      <name val="Calibri"/>
      <family val="2"/>
      <scheme val="minor"/>
    </font>
    <font>
      <i/>
      <sz val="12"/>
      <color theme="1"/>
      <name val="Calibri"/>
      <family val="2"/>
      <scheme val="minor"/>
    </font>
    <font>
      <b/>
      <sz val="12"/>
      <color theme="6" tint="-0.499984740745262"/>
      <name val="Calibri"/>
      <family val="2"/>
      <scheme val="minor"/>
    </font>
    <font>
      <u/>
      <sz val="12"/>
      <color theme="10"/>
      <name val="Calibri"/>
      <family val="2"/>
    </font>
    <font>
      <i/>
      <u/>
      <sz val="12"/>
      <color theme="1"/>
      <name val="Calibri"/>
      <family val="2"/>
      <scheme val="minor"/>
    </font>
    <font>
      <u/>
      <sz val="12"/>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69">
    <xf numFmtId="0" fontId="0" fillId="0" borderId="0" xfId="0"/>
    <xf numFmtId="0" fontId="0" fillId="0" borderId="0" xfId="0" applyAlignment="1">
      <alignment horizontal="center"/>
    </xf>
    <xf numFmtId="0" fontId="2" fillId="0" borderId="0" xfId="0" applyFont="1"/>
    <xf numFmtId="0" fontId="0" fillId="0" borderId="1" xfId="0" applyBorder="1" applyAlignment="1">
      <alignment horizontal="center"/>
    </xf>
    <xf numFmtId="0" fontId="0" fillId="2" borderId="1" xfId="0" applyFill="1" applyBorder="1" applyAlignment="1">
      <alignment horizontal="center"/>
    </xf>
    <xf numFmtId="0" fontId="0" fillId="3" borderId="1" xfId="0" applyFill="1"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Border="1"/>
    <xf numFmtId="0" fontId="0" fillId="0" borderId="6" xfId="0" applyBorder="1"/>
    <xf numFmtId="0" fontId="0" fillId="0" borderId="7" xfId="0" applyBorder="1"/>
    <xf numFmtId="0" fontId="0" fillId="0" borderId="8" xfId="0" applyBorder="1"/>
    <xf numFmtId="0" fontId="0" fillId="0" borderId="9" xfId="0"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0" fontId="1" fillId="3" borderId="1" xfId="0" applyFont="1" applyFill="1" applyBorder="1" applyAlignment="1">
      <alignment horizontal="center" vertical="center" wrapText="1"/>
    </xf>
    <xf numFmtId="0" fontId="1" fillId="0" borderId="0" xfId="0" applyFont="1" applyAlignment="1">
      <alignment horizontal="center" vertical="center" wrapText="1"/>
    </xf>
    <xf numFmtId="0" fontId="4" fillId="2" borderId="1" xfId="0" applyFont="1" applyFill="1" applyBorder="1" applyAlignment="1">
      <alignment horizontal="center"/>
    </xf>
    <xf numFmtId="14" fontId="4" fillId="2" borderId="1" xfId="0" applyNumberFormat="1" applyFont="1" applyFill="1" applyBorder="1" applyAlignment="1">
      <alignment horizontal="center"/>
    </xf>
    <xf numFmtId="0" fontId="4" fillId="0" borderId="1" xfId="0" applyFont="1" applyBorder="1" applyAlignment="1">
      <alignment horizontal="center"/>
    </xf>
    <xf numFmtId="8" fontId="4" fillId="0" borderId="1" xfId="0" applyNumberFormat="1" applyFont="1" applyBorder="1" applyAlignment="1">
      <alignment horizontal="center"/>
    </xf>
    <xf numFmtId="8" fontId="4" fillId="2" borderId="1" xfId="0" applyNumberFormat="1" applyFont="1" applyFill="1" applyBorder="1" applyAlignment="1">
      <alignment horizontal="center"/>
    </xf>
    <xf numFmtId="0" fontId="4" fillId="3" borderId="1" xfId="0" applyFont="1" applyFill="1" applyBorder="1" applyAlignment="1">
      <alignment horizontal="center"/>
    </xf>
    <xf numFmtId="10" fontId="4" fillId="0" borderId="1" xfId="0" applyNumberFormat="1" applyFont="1" applyBorder="1" applyAlignment="1">
      <alignment horizontal="center"/>
    </xf>
    <xf numFmtId="0" fontId="4" fillId="0" borderId="0" xfId="0" applyFont="1"/>
    <xf numFmtId="0" fontId="4"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4" fillId="0" borderId="0" xfId="0" applyFont="1" applyAlignment="1">
      <alignment horizontal="center" vertical="center" wrapText="1"/>
    </xf>
    <xf numFmtId="14" fontId="4" fillId="0" borderId="1" xfId="0" applyNumberFormat="1" applyFont="1" applyBorder="1" applyAlignment="1">
      <alignment horizontal="center"/>
    </xf>
    <xf numFmtId="0" fontId="5" fillId="0" borderId="0" xfId="0" applyFont="1"/>
    <xf numFmtId="10" fontId="4" fillId="2" borderId="1" xfId="0" applyNumberFormat="1" applyFont="1" applyFill="1" applyBorder="1" applyAlignment="1">
      <alignment horizontal="center"/>
    </xf>
    <xf numFmtId="8" fontId="4" fillId="0" borderId="10" xfId="0" applyNumberFormat="1" applyFont="1" applyBorder="1" applyAlignment="1">
      <alignment horizontal="center"/>
    </xf>
    <xf numFmtId="0" fontId="4" fillId="0" borderId="10" xfId="0" applyNumberFormat="1" applyFont="1" applyBorder="1" applyAlignment="1">
      <alignment horizontal="center"/>
    </xf>
    <xf numFmtId="14" fontId="0" fillId="0" borderId="0" xfId="0" applyNumberFormat="1"/>
    <xf numFmtId="10" fontId="0" fillId="0" borderId="0" xfId="0" applyNumberFormat="1"/>
    <xf numFmtId="0" fontId="6" fillId="0" borderId="0" xfId="0" applyFont="1"/>
    <xf numFmtId="14" fontId="0" fillId="4" borderId="0" xfId="0" applyNumberFormat="1" applyFill="1"/>
    <xf numFmtId="165" fontId="0" fillId="4" borderId="0" xfId="0" applyNumberFormat="1" applyFill="1"/>
    <xf numFmtId="0" fontId="7" fillId="0" borderId="0" xfId="0" applyFont="1"/>
    <xf numFmtId="14" fontId="4" fillId="4" borderId="1" xfId="0" applyNumberFormat="1" applyFont="1" applyFill="1" applyBorder="1" applyAlignment="1" applyProtection="1">
      <alignment horizontal="center"/>
      <protection locked="0"/>
    </xf>
    <xf numFmtId="0" fontId="4" fillId="4" borderId="1" xfId="0" applyFont="1" applyFill="1" applyBorder="1" applyAlignment="1" applyProtection="1">
      <alignment horizontal="center"/>
      <protection locked="0"/>
    </xf>
    <xf numFmtId="0" fontId="4" fillId="2" borderId="1" xfId="0" applyFont="1" applyFill="1" applyBorder="1" applyAlignment="1" applyProtection="1">
      <alignment horizontal="center"/>
      <protection locked="0"/>
    </xf>
    <xf numFmtId="0" fontId="4" fillId="2" borderId="1" xfId="0" applyFont="1" applyFill="1" applyBorder="1" applyAlignment="1" applyProtection="1">
      <alignment horizontal="center"/>
    </xf>
    <xf numFmtId="8" fontId="4" fillId="2" borderId="1" xfId="0" applyNumberFormat="1" applyFont="1" applyFill="1" applyBorder="1" applyAlignment="1" applyProtection="1">
      <alignment horizontal="center"/>
    </xf>
    <xf numFmtId="14" fontId="4" fillId="2" borderId="1" xfId="0" applyNumberFormat="1" applyFont="1" applyFill="1" applyBorder="1" applyAlignment="1" applyProtection="1">
      <alignment horizontal="center"/>
    </xf>
    <xf numFmtId="0" fontId="8" fillId="0" borderId="0" xfId="0" applyFont="1"/>
    <xf numFmtId="0" fontId="9" fillId="0" borderId="0" xfId="0" applyFont="1"/>
    <xf numFmtId="0" fontId="10" fillId="0" borderId="0" xfId="0" applyFont="1"/>
    <xf numFmtId="0" fontId="12" fillId="0" borderId="0" xfId="1" applyFont="1" applyAlignment="1" applyProtection="1"/>
    <xf numFmtId="0" fontId="13" fillId="0" borderId="0" xfId="0" applyFont="1"/>
    <xf numFmtId="14" fontId="9" fillId="0" borderId="0" xfId="0" applyNumberFormat="1" applyFont="1"/>
    <xf numFmtId="0" fontId="9" fillId="0" borderId="0" xfId="0" applyFont="1" applyAlignment="1">
      <alignment horizontal="left" indent="2"/>
    </xf>
    <xf numFmtId="164" fontId="9" fillId="0" borderId="0" xfId="0" applyNumberFormat="1" applyFont="1"/>
    <xf numFmtId="0" fontId="10" fillId="0" borderId="0" xfId="0" applyFont="1" applyAlignment="1">
      <alignment horizontal="left" indent="2"/>
    </xf>
    <xf numFmtId="8" fontId="9" fillId="0" borderId="0" xfId="0" applyNumberFormat="1" applyFont="1"/>
    <xf numFmtId="0" fontId="3" fillId="0" borderId="0" xfId="1" applyAlignment="1" applyProtection="1"/>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358140</xdr:colOff>
      <xdr:row>1</xdr:row>
      <xdr:rowOff>60960</xdr:rowOff>
    </xdr:to>
    <xdr:pic>
      <xdr:nvPicPr>
        <xdr:cNvPr id="2" name="Picture 1" descr="BAS_logo.jpg"/>
        <xdr:cNvPicPr>
          <a:picLocks noChangeAspect="1"/>
        </xdr:cNvPicPr>
      </xdr:nvPicPr>
      <xdr:blipFill>
        <a:blip xmlns:r="http://schemas.openxmlformats.org/officeDocument/2006/relationships" r:embed="rId1" cstate="print"/>
        <a:stretch>
          <a:fillRect/>
        </a:stretch>
      </xdr:blipFill>
      <xdr:spPr>
        <a:xfrm>
          <a:off x="0" y="0"/>
          <a:ext cx="1501140" cy="685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to.gov.au/content/00281179.ht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delisted.com.au/Demutualised.aspx"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T65"/>
  <sheetViews>
    <sheetView tabSelected="1" workbookViewId="0"/>
  </sheetViews>
  <sheetFormatPr defaultRowHeight="15"/>
  <cols>
    <col min="1" max="1" width="6.140625" customWidth="1"/>
    <col min="2" max="2" width="10.5703125" bestFit="1" customWidth="1"/>
    <col min="3" max="5" width="8.7109375" customWidth="1"/>
    <col min="6" max="6" width="22.85546875" customWidth="1"/>
    <col min="7" max="7" width="10.85546875" customWidth="1"/>
    <col min="8" max="11" width="8.7109375" customWidth="1"/>
    <col min="12" max="12" width="9.42578125" customWidth="1"/>
    <col min="13" max="13" width="10.7109375" bestFit="1" customWidth="1"/>
    <col min="14" max="15" width="8.7109375" customWidth="1"/>
    <col min="16" max="16" width="8.7109375" hidden="1" customWidth="1"/>
    <col min="17" max="17" width="9.42578125" customWidth="1"/>
    <col min="18" max="18" width="8.7109375" customWidth="1"/>
    <col min="19" max="19" width="9.85546875" customWidth="1"/>
    <col min="20" max="20" width="8.7109375" customWidth="1"/>
  </cols>
  <sheetData>
    <row r="1" spans="1:14" ht="49.15" customHeight="1">
      <c r="F1" s="42" t="s">
        <v>75</v>
      </c>
      <c r="G1" s="42"/>
      <c r="H1" s="42"/>
      <c r="I1" s="42"/>
      <c r="J1" s="42"/>
      <c r="K1" s="42"/>
      <c r="L1" s="42"/>
      <c r="M1" s="42"/>
      <c r="N1" s="42"/>
    </row>
    <row r="2" spans="1:14" ht="9" customHeight="1"/>
    <row r="3" spans="1:14" s="59" customFormat="1" ht="15.75">
      <c r="A3" s="58" t="s">
        <v>33</v>
      </c>
    </row>
    <row r="4" spans="1:14" s="59" customFormat="1" ht="15.75">
      <c r="A4" s="59" t="s">
        <v>34</v>
      </c>
    </row>
    <row r="5" spans="1:14" s="59" customFormat="1" ht="15.75">
      <c r="A5" s="59" t="s">
        <v>35</v>
      </c>
    </row>
    <row r="6" spans="1:14" s="59" customFormat="1" ht="15.75">
      <c r="A6" s="59" t="s">
        <v>36</v>
      </c>
    </row>
    <row r="7" spans="1:14" s="59" customFormat="1" ht="15.75">
      <c r="A7" s="60" t="s">
        <v>45</v>
      </c>
    </row>
    <row r="8" spans="1:14" s="59" customFormat="1" ht="15.75">
      <c r="A8" s="59" t="s">
        <v>99</v>
      </c>
    </row>
    <row r="9" spans="1:14" s="59" customFormat="1" ht="15.75">
      <c r="A9" s="60" t="s">
        <v>46</v>
      </c>
    </row>
    <row r="10" spans="1:14" s="59" customFormat="1" ht="15.75"/>
    <row r="11" spans="1:14" s="59" customFormat="1" ht="15.75">
      <c r="A11" s="59" t="s">
        <v>100</v>
      </c>
    </row>
    <row r="12" spans="1:14" s="59" customFormat="1" ht="15.75"/>
    <row r="13" spans="1:14" s="59" customFormat="1" ht="15.75">
      <c r="A13" s="58" t="s">
        <v>37</v>
      </c>
      <c r="H13" s="61" t="s">
        <v>38</v>
      </c>
      <c r="I13" s="61"/>
      <c r="J13" s="61"/>
      <c r="L13" s="61"/>
    </row>
    <row r="14" spans="1:14" s="59" customFormat="1" ht="6" customHeight="1">
      <c r="I14" s="61"/>
      <c r="J14" s="61"/>
    </row>
    <row r="15" spans="1:14" s="59" customFormat="1" ht="15.75">
      <c r="A15" s="62" t="s">
        <v>40</v>
      </c>
      <c r="F15" s="63" t="s">
        <v>41</v>
      </c>
    </row>
    <row r="16" spans="1:14" s="59" customFormat="1" ht="15.75">
      <c r="A16" s="62" t="s">
        <v>39</v>
      </c>
      <c r="F16" s="63">
        <v>40632</v>
      </c>
    </row>
    <row r="17" spans="1:10" s="59" customFormat="1" ht="15.75">
      <c r="A17" s="62" t="s">
        <v>42</v>
      </c>
    </row>
    <row r="18" spans="1:10" s="59" customFormat="1" ht="15.75">
      <c r="A18" s="64" t="s">
        <v>43</v>
      </c>
      <c r="F18" s="65">
        <v>2.5464000000000002</v>
      </c>
    </row>
    <row r="19" spans="1:10" s="59" customFormat="1" ht="15.75">
      <c r="A19" s="66" t="s">
        <v>44</v>
      </c>
      <c r="F19" s="59">
        <v>0.73</v>
      </c>
    </row>
    <row r="20" spans="1:10" s="59" customFormat="1" ht="15.75">
      <c r="A20" s="66" t="s">
        <v>63</v>
      </c>
      <c r="F20" s="67">
        <v>5.32</v>
      </c>
    </row>
    <row r="21" spans="1:10" s="59" customFormat="1" ht="15.75"/>
    <row r="22" spans="1:10" s="59" customFormat="1" ht="15.75">
      <c r="A22" s="58" t="s">
        <v>101</v>
      </c>
    </row>
    <row r="23" spans="1:10" s="59" customFormat="1" ht="15.75"/>
    <row r="24" spans="1:10" s="59" customFormat="1" ht="15.75">
      <c r="A24" s="58" t="s">
        <v>47</v>
      </c>
    </row>
    <row r="25" spans="1:10" s="59" customFormat="1" ht="15.75">
      <c r="A25" s="59" t="s">
        <v>48</v>
      </c>
      <c r="B25" s="61"/>
      <c r="C25" s="61"/>
      <c r="D25" s="61"/>
      <c r="E25" s="61"/>
      <c r="F25" s="61"/>
      <c r="G25" s="61"/>
      <c r="I25" s="61"/>
      <c r="J25" s="61"/>
    </row>
    <row r="26" spans="1:10" s="59" customFormat="1" ht="15.75">
      <c r="C26" s="63"/>
      <c r="D26" s="63"/>
      <c r="E26" s="63"/>
    </row>
    <row r="27" spans="1:10" s="59" customFormat="1" ht="15.75">
      <c r="A27" s="59" t="s">
        <v>49</v>
      </c>
      <c r="C27" s="63"/>
      <c r="D27" s="63"/>
      <c r="E27" s="63"/>
    </row>
    <row r="28" spans="1:10" s="59" customFormat="1" ht="15.75">
      <c r="A28" s="59" t="s">
        <v>50</v>
      </c>
    </row>
    <row r="29" spans="1:10" s="59" customFormat="1" ht="15.75">
      <c r="F29" s="65"/>
      <c r="G29" s="65"/>
    </row>
    <row r="30" spans="1:10" s="59" customFormat="1" ht="15.75">
      <c r="A30" s="59" t="s">
        <v>51</v>
      </c>
      <c r="F30" s="65"/>
      <c r="G30" s="65"/>
    </row>
    <row r="31" spans="1:10" s="59" customFormat="1" ht="15.75">
      <c r="A31" s="59" t="s">
        <v>52</v>
      </c>
    </row>
    <row r="32" spans="1:10" s="59" customFormat="1" ht="15.75">
      <c r="A32" s="59" t="s">
        <v>53</v>
      </c>
    </row>
    <row r="33" spans="1:20" s="59" customFormat="1" ht="15.75"/>
    <row r="34" spans="1:20" s="59" customFormat="1" ht="15.75">
      <c r="A34" s="59" t="s">
        <v>54</v>
      </c>
    </row>
    <row r="35" spans="1:20" s="59" customFormat="1" ht="15.75">
      <c r="A35" s="59" t="s">
        <v>80</v>
      </c>
    </row>
    <row r="36" spans="1:20" s="59" customFormat="1" ht="15.75"/>
    <row r="37" spans="1:20" s="59" customFormat="1" ht="15.75">
      <c r="A37" s="58" t="s">
        <v>81</v>
      </c>
    </row>
    <row r="38" spans="1:20" s="59" customFormat="1" ht="15.75">
      <c r="A38" s="59" t="s">
        <v>82</v>
      </c>
    </row>
    <row r="39" spans="1:20" s="59" customFormat="1" ht="15.75"/>
    <row r="40" spans="1:20" s="59" customFormat="1" ht="15.75">
      <c r="A40" s="58" t="s">
        <v>55</v>
      </c>
    </row>
    <row r="41" spans="1:20" s="59" customFormat="1" ht="15.75">
      <c r="A41" s="59" t="s">
        <v>56</v>
      </c>
    </row>
    <row r="42" spans="1:20" s="59" customFormat="1" ht="15.75">
      <c r="A42" s="59" t="s">
        <v>57</v>
      </c>
    </row>
    <row r="43" spans="1:20" s="59" customFormat="1" ht="15.75">
      <c r="A43" s="59" t="s">
        <v>79</v>
      </c>
    </row>
    <row r="44" spans="1:20" s="2" customFormat="1" ht="12.75"/>
    <row r="45" spans="1:20">
      <c r="A45" s="15" t="s">
        <v>0</v>
      </c>
      <c r="B45" s="16"/>
      <c r="C45" s="16"/>
      <c r="D45" s="16"/>
      <c r="E45" s="16"/>
      <c r="F45" s="16"/>
      <c r="G45" s="17"/>
      <c r="H45" s="6" t="s">
        <v>1</v>
      </c>
      <c r="I45" s="7"/>
      <c r="J45" s="7"/>
      <c r="K45" s="8"/>
      <c r="L45" s="15" t="s">
        <v>2</v>
      </c>
      <c r="M45" s="16"/>
      <c r="N45" s="17"/>
      <c r="O45" s="6" t="s">
        <v>58</v>
      </c>
      <c r="P45" s="7"/>
      <c r="Q45" s="7"/>
      <c r="R45" s="7"/>
      <c r="S45" s="7"/>
      <c r="T45" s="8"/>
    </row>
    <row r="46" spans="1:20">
      <c r="A46" s="18" t="s">
        <v>15</v>
      </c>
      <c r="B46" s="19"/>
      <c r="C46" s="19"/>
      <c r="D46" s="19"/>
      <c r="E46" s="19"/>
      <c r="F46" s="19"/>
      <c r="G46" s="20"/>
      <c r="H46" s="9" t="s">
        <v>61</v>
      </c>
      <c r="I46" s="10"/>
      <c r="J46" s="10"/>
      <c r="K46" s="11"/>
      <c r="L46" s="18" t="s">
        <v>59</v>
      </c>
      <c r="M46" s="19"/>
      <c r="N46" s="20"/>
      <c r="O46" s="9" t="s">
        <v>60</v>
      </c>
      <c r="P46" s="10"/>
      <c r="Q46" s="10"/>
      <c r="R46" s="10"/>
      <c r="S46" s="10"/>
      <c r="T46" s="11"/>
    </row>
    <row r="47" spans="1:20" ht="5.45" customHeight="1">
      <c r="A47" s="21"/>
      <c r="B47" s="22"/>
      <c r="C47" s="22"/>
      <c r="D47" s="22"/>
      <c r="E47" s="22"/>
      <c r="F47" s="22"/>
      <c r="G47" s="23"/>
      <c r="H47" s="12"/>
      <c r="I47" s="13"/>
      <c r="J47" s="13"/>
      <c r="K47" s="14"/>
      <c r="L47" s="18"/>
      <c r="M47" s="19"/>
      <c r="N47" s="20"/>
      <c r="O47" s="9"/>
      <c r="P47" s="10"/>
      <c r="Q47" s="10"/>
      <c r="R47" s="10"/>
      <c r="S47" s="10"/>
      <c r="T47" s="11"/>
    </row>
    <row r="48" spans="1:20" s="1" customFormat="1">
      <c r="A48" s="4"/>
      <c r="B48" s="4">
        <v>1</v>
      </c>
      <c r="C48" s="4">
        <f>+B48+1</f>
        <v>2</v>
      </c>
      <c r="D48" s="4">
        <f t="shared" ref="D48:T48" si="0">+C48+1</f>
        <v>3</v>
      </c>
      <c r="E48" s="4">
        <f t="shared" si="0"/>
        <v>4</v>
      </c>
      <c r="F48" s="4">
        <f t="shared" si="0"/>
        <v>5</v>
      </c>
      <c r="G48" s="4">
        <f t="shared" si="0"/>
        <v>6</v>
      </c>
      <c r="H48" s="3">
        <f t="shared" si="0"/>
        <v>7</v>
      </c>
      <c r="I48" s="3">
        <f t="shared" si="0"/>
        <v>8</v>
      </c>
      <c r="J48" s="3">
        <f t="shared" si="0"/>
        <v>9</v>
      </c>
      <c r="K48" s="3">
        <f t="shared" si="0"/>
        <v>10</v>
      </c>
      <c r="L48" s="4">
        <f t="shared" si="0"/>
        <v>11</v>
      </c>
      <c r="M48" s="4">
        <f t="shared" si="0"/>
        <v>12</v>
      </c>
      <c r="N48" s="4">
        <f t="shared" si="0"/>
        <v>13</v>
      </c>
      <c r="O48" s="5">
        <f t="shared" si="0"/>
        <v>14</v>
      </c>
      <c r="P48" s="3">
        <f t="shared" si="0"/>
        <v>15</v>
      </c>
      <c r="Q48" s="3">
        <f t="shared" si="0"/>
        <v>16</v>
      </c>
      <c r="R48" s="3">
        <f t="shared" si="0"/>
        <v>17</v>
      </c>
      <c r="S48" s="3">
        <f t="shared" si="0"/>
        <v>18</v>
      </c>
      <c r="T48" s="3">
        <f t="shared" si="0"/>
        <v>19</v>
      </c>
    </row>
    <row r="49" spans="1:20" s="40" customFormat="1" ht="48">
      <c r="A49" s="37" t="s">
        <v>3</v>
      </c>
      <c r="B49" s="37" t="s">
        <v>12</v>
      </c>
      <c r="C49" s="37" t="s">
        <v>13</v>
      </c>
      <c r="D49" s="37" t="s">
        <v>96</v>
      </c>
      <c r="E49" s="37" t="s">
        <v>97</v>
      </c>
      <c r="F49" s="37" t="s">
        <v>95</v>
      </c>
      <c r="G49" s="37" t="s">
        <v>14</v>
      </c>
      <c r="H49" s="38" t="s">
        <v>62</v>
      </c>
      <c r="I49" s="38" t="s">
        <v>17</v>
      </c>
      <c r="J49" s="38" t="s">
        <v>18</v>
      </c>
      <c r="K49" s="38" t="s">
        <v>21</v>
      </c>
      <c r="L49" s="37" t="s">
        <v>71</v>
      </c>
      <c r="M49" s="37" t="s">
        <v>31</v>
      </c>
      <c r="N49" s="37" t="s">
        <v>30</v>
      </c>
      <c r="O49" s="39" t="s">
        <v>16</v>
      </c>
      <c r="P49" s="38" t="s">
        <v>26</v>
      </c>
      <c r="Q49" s="38" t="s">
        <v>27</v>
      </c>
      <c r="R49" s="38" t="s">
        <v>69</v>
      </c>
      <c r="S49" s="39" t="s">
        <v>32</v>
      </c>
      <c r="T49" s="39" t="s">
        <v>70</v>
      </c>
    </row>
    <row r="50" spans="1:20" s="28" customFormat="1" ht="55.15" customHeight="1">
      <c r="A50" s="24"/>
      <c r="B50" s="24" t="s">
        <v>25</v>
      </c>
      <c r="C50" s="24"/>
      <c r="D50" s="24"/>
      <c r="E50" s="24"/>
      <c r="F50" s="24"/>
      <c r="G50" s="24"/>
      <c r="H50" s="25" t="s">
        <v>19</v>
      </c>
      <c r="I50" s="26" t="s">
        <v>74</v>
      </c>
      <c r="J50" s="26" t="s">
        <v>20</v>
      </c>
      <c r="K50" s="25" t="s">
        <v>22</v>
      </c>
      <c r="L50" s="24" t="s">
        <v>23</v>
      </c>
      <c r="M50" s="24" t="s">
        <v>77</v>
      </c>
      <c r="N50" s="24" t="s">
        <v>76</v>
      </c>
      <c r="O50" s="27" t="s">
        <v>24</v>
      </c>
      <c r="P50" s="25" t="s">
        <v>73</v>
      </c>
      <c r="Q50" s="25" t="s">
        <v>28</v>
      </c>
      <c r="R50" s="25" t="s">
        <v>29</v>
      </c>
      <c r="S50" s="25" t="s">
        <v>78</v>
      </c>
      <c r="T50" s="25" t="s">
        <v>72</v>
      </c>
    </row>
    <row r="51" spans="1:20" s="36" customFormat="1" ht="12">
      <c r="A51" s="29" t="s">
        <v>4</v>
      </c>
      <c r="B51" s="57">
        <v>34919</v>
      </c>
      <c r="C51" s="53"/>
      <c r="D51" s="56">
        <v>1.1399999999999999</v>
      </c>
      <c r="E51" s="55"/>
      <c r="F51" s="54" t="s">
        <v>102</v>
      </c>
      <c r="G51" s="56">
        <f>ROUND(C51*D51+E51,2)</f>
        <v>0</v>
      </c>
      <c r="H51" s="31">
        <f>ROUND($C51*$F$19,)</f>
        <v>0</v>
      </c>
      <c r="I51" s="32">
        <f>ROUND(H51*$F$20,2)</f>
        <v>0</v>
      </c>
      <c r="J51" s="32">
        <f>ROUND($F$18*C51,2)</f>
        <v>0</v>
      </c>
      <c r="K51" s="32">
        <f>+I51+J51</f>
        <v>0</v>
      </c>
      <c r="L51" s="33">
        <f>+K51-G51</f>
        <v>0</v>
      </c>
      <c r="M51" s="30">
        <v>40632</v>
      </c>
      <c r="N51" s="33">
        <f>+I51</f>
        <v>0</v>
      </c>
      <c r="O51" s="34" t="str">
        <f>IF(L51&gt;0,"Yes","No")</f>
        <v>No</v>
      </c>
      <c r="P51" s="35">
        <f t="shared" ref="P51:P52" si="1">IF($H51=0,0,J51/K51)</f>
        <v>0</v>
      </c>
      <c r="Q51" s="31">
        <f>ROUND(P51*G51,2)</f>
        <v>0</v>
      </c>
      <c r="R51" s="32">
        <f>+J51-Q51</f>
        <v>0</v>
      </c>
      <c r="S51" s="41" t="str">
        <f>IF($H51=0,"",B51)</f>
        <v/>
      </c>
      <c r="T51" s="31">
        <f>+G51-Q51</f>
        <v>0</v>
      </c>
    </row>
    <row r="52" spans="1:20" s="36" customFormat="1" ht="12">
      <c r="A52" s="29" t="s">
        <v>5</v>
      </c>
      <c r="B52" s="57">
        <v>35461</v>
      </c>
      <c r="C52" s="53"/>
      <c r="D52" s="56">
        <v>1.665</v>
      </c>
      <c r="E52" s="55"/>
      <c r="F52" s="54" t="s">
        <v>98</v>
      </c>
      <c r="G52" s="56">
        <f t="shared" ref="G52:G63" si="2">ROUND(C52*D52+E52,2)</f>
        <v>0</v>
      </c>
      <c r="H52" s="29">
        <f>ROUND($C52*$F$19,)</f>
        <v>0</v>
      </c>
      <c r="I52" s="33">
        <f>ROUND(H52*$F$20,2)</f>
        <v>0</v>
      </c>
      <c r="J52" s="33">
        <f>ROUND($F$18*C52,2)</f>
        <v>0</v>
      </c>
      <c r="K52" s="33">
        <f t="shared" ref="K52:K63" si="3">+I52+J52</f>
        <v>0</v>
      </c>
      <c r="L52" s="33">
        <f t="shared" ref="L52:L63" si="4">+K52-G52</f>
        <v>0</v>
      </c>
      <c r="M52" s="30">
        <v>40632</v>
      </c>
      <c r="N52" s="33">
        <f t="shared" ref="N52:N63" si="5">+I52</f>
        <v>0</v>
      </c>
      <c r="O52" s="29" t="str">
        <f t="shared" ref="O52:O63" si="6">IF(L52&gt;0,"Yes","No")</f>
        <v>No</v>
      </c>
      <c r="P52" s="43">
        <f t="shared" si="1"/>
        <v>0</v>
      </c>
      <c r="Q52" s="29">
        <f t="shared" ref="Q52:Q63" si="7">ROUND(P52*G52,2)</f>
        <v>0</v>
      </c>
      <c r="R52" s="33">
        <f t="shared" ref="R52:R63" si="8">+J52-Q52</f>
        <v>0</v>
      </c>
      <c r="S52" s="30" t="str">
        <f t="shared" ref="S52:S63" si="9">IF($H52=0,"",B52)</f>
        <v/>
      </c>
      <c r="T52" s="29">
        <f t="shared" ref="T52:T63" si="10">+G52-Q52</f>
        <v>0</v>
      </c>
    </row>
    <row r="53" spans="1:20" s="36" customFormat="1" ht="12">
      <c r="A53" s="29" t="s">
        <v>6</v>
      </c>
      <c r="B53" s="57">
        <v>35643</v>
      </c>
      <c r="C53" s="53"/>
      <c r="D53" s="56">
        <v>2.117</v>
      </c>
      <c r="E53" s="55"/>
      <c r="F53" s="54" t="s">
        <v>98</v>
      </c>
      <c r="G53" s="56">
        <f t="shared" si="2"/>
        <v>0</v>
      </c>
      <c r="H53" s="31">
        <f>ROUND($C53*$F$19,)</f>
        <v>0</v>
      </c>
      <c r="I53" s="32">
        <f>ROUND(H53*$F$20,2)</f>
        <v>0</v>
      </c>
      <c r="J53" s="32">
        <f>ROUND($F$18*C53,2)</f>
        <v>0</v>
      </c>
      <c r="K53" s="32">
        <f t="shared" si="3"/>
        <v>0</v>
      </c>
      <c r="L53" s="33">
        <f t="shared" si="4"/>
        <v>0</v>
      </c>
      <c r="M53" s="30">
        <v>40632</v>
      </c>
      <c r="N53" s="33">
        <f t="shared" si="5"/>
        <v>0</v>
      </c>
      <c r="O53" s="34" t="str">
        <f t="shared" si="6"/>
        <v>No</v>
      </c>
      <c r="P53" s="35">
        <f>IF($H53=0,0,J53/K53)</f>
        <v>0</v>
      </c>
      <c r="Q53" s="31">
        <f t="shared" si="7"/>
        <v>0</v>
      </c>
      <c r="R53" s="32">
        <f t="shared" si="8"/>
        <v>0</v>
      </c>
      <c r="S53" s="41" t="str">
        <f t="shared" si="9"/>
        <v/>
      </c>
      <c r="T53" s="31">
        <f t="shared" si="10"/>
        <v>0</v>
      </c>
    </row>
    <row r="54" spans="1:20" s="36" customFormat="1" ht="12">
      <c r="A54" s="29" t="s">
        <v>7</v>
      </c>
      <c r="B54" s="57">
        <v>35825</v>
      </c>
      <c r="C54" s="53"/>
      <c r="D54" s="56">
        <v>2.85</v>
      </c>
      <c r="E54" s="55"/>
      <c r="F54" s="54" t="s">
        <v>98</v>
      </c>
      <c r="G54" s="56">
        <f t="shared" si="2"/>
        <v>0</v>
      </c>
      <c r="H54" s="29">
        <f>ROUND($C54*$F$19,)</f>
        <v>0</v>
      </c>
      <c r="I54" s="33">
        <f>ROUND(H54*$F$20,2)</f>
        <v>0</v>
      </c>
      <c r="J54" s="33">
        <f>ROUND($F$18*C54,2)</f>
        <v>0</v>
      </c>
      <c r="K54" s="33">
        <f t="shared" si="3"/>
        <v>0</v>
      </c>
      <c r="L54" s="33">
        <f t="shared" si="4"/>
        <v>0</v>
      </c>
      <c r="M54" s="30">
        <v>40632</v>
      </c>
      <c r="N54" s="33">
        <f t="shared" si="5"/>
        <v>0</v>
      </c>
      <c r="O54" s="29" t="str">
        <f t="shared" si="6"/>
        <v>No</v>
      </c>
      <c r="P54" s="43">
        <f t="shared" ref="P54:P63" si="11">IF($H54=0,0,J54/K54)</f>
        <v>0</v>
      </c>
      <c r="Q54" s="29">
        <f t="shared" si="7"/>
        <v>0</v>
      </c>
      <c r="R54" s="33">
        <f t="shared" si="8"/>
        <v>0</v>
      </c>
      <c r="S54" s="30" t="str">
        <f t="shared" si="9"/>
        <v/>
      </c>
      <c r="T54" s="29">
        <f t="shared" si="10"/>
        <v>0</v>
      </c>
    </row>
    <row r="55" spans="1:20" s="36" customFormat="1" ht="12">
      <c r="A55" s="29" t="s">
        <v>8</v>
      </c>
      <c r="B55" s="57">
        <v>36007</v>
      </c>
      <c r="C55" s="53"/>
      <c r="D55" s="56">
        <v>3.1179999999999999</v>
      </c>
      <c r="E55" s="55"/>
      <c r="F55" s="54" t="s">
        <v>98</v>
      </c>
      <c r="G55" s="56">
        <f t="shared" si="2"/>
        <v>0</v>
      </c>
      <c r="H55" s="31">
        <f>ROUND($C55*$F$19,)</f>
        <v>0</v>
      </c>
      <c r="I55" s="32">
        <f>ROUND(H55*$F$20,2)</f>
        <v>0</v>
      </c>
      <c r="J55" s="32">
        <f>ROUND($F$18*C55,2)</f>
        <v>0</v>
      </c>
      <c r="K55" s="32">
        <f t="shared" si="3"/>
        <v>0</v>
      </c>
      <c r="L55" s="33">
        <f t="shared" si="4"/>
        <v>0</v>
      </c>
      <c r="M55" s="30">
        <v>40632</v>
      </c>
      <c r="N55" s="33">
        <f t="shared" si="5"/>
        <v>0</v>
      </c>
      <c r="O55" s="34" t="str">
        <f t="shared" si="6"/>
        <v>No</v>
      </c>
      <c r="P55" s="35">
        <f t="shared" si="11"/>
        <v>0</v>
      </c>
      <c r="Q55" s="31">
        <f t="shared" si="7"/>
        <v>0</v>
      </c>
      <c r="R55" s="32">
        <f t="shared" si="8"/>
        <v>0</v>
      </c>
      <c r="S55" s="41" t="str">
        <f t="shared" si="9"/>
        <v/>
      </c>
      <c r="T55" s="31">
        <f t="shared" si="10"/>
        <v>0</v>
      </c>
    </row>
    <row r="56" spans="1:20" s="36" customFormat="1" ht="12">
      <c r="A56" s="29" t="s">
        <v>9</v>
      </c>
      <c r="B56" s="57">
        <v>39878</v>
      </c>
      <c r="C56" s="53"/>
      <c r="D56" s="56">
        <v>2.95</v>
      </c>
      <c r="E56" s="55"/>
      <c r="F56" s="54" t="s">
        <v>98</v>
      </c>
      <c r="G56" s="56">
        <f t="shared" si="2"/>
        <v>0</v>
      </c>
      <c r="H56" s="29">
        <f>ROUND($C56*$F$19,)</f>
        <v>0</v>
      </c>
      <c r="I56" s="33">
        <f>ROUND(H56*$F$20,2)</f>
        <v>0</v>
      </c>
      <c r="J56" s="33">
        <f>ROUND($F$18*C56,2)</f>
        <v>0</v>
      </c>
      <c r="K56" s="33">
        <f t="shared" si="3"/>
        <v>0</v>
      </c>
      <c r="L56" s="33">
        <f t="shared" si="4"/>
        <v>0</v>
      </c>
      <c r="M56" s="30">
        <v>40632</v>
      </c>
      <c r="N56" s="33">
        <f t="shared" si="5"/>
        <v>0</v>
      </c>
      <c r="O56" s="29" t="str">
        <f t="shared" si="6"/>
        <v>No</v>
      </c>
      <c r="P56" s="43">
        <f t="shared" si="11"/>
        <v>0</v>
      </c>
      <c r="Q56" s="29">
        <f t="shared" si="7"/>
        <v>0</v>
      </c>
      <c r="R56" s="33">
        <f t="shared" si="8"/>
        <v>0</v>
      </c>
      <c r="S56" s="30" t="str">
        <f t="shared" si="9"/>
        <v/>
      </c>
      <c r="T56" s="29">
        <f t="shared" si="10"/>
        <v>0</v>
      </c>
    </row>
    <row r="57" spans="1:20" s="36" customFormat="1" ht="12">
      <c r="A57" s="29" t="s">
        <v>10</v>
      </c>
      <c r="B57" s="57">
        <v>40046</v>
      </c>
      <c r="C57" s="53"/>
      <c r="D57" s="56">
        <v>4.22</v>
      </c>
      <c r="E57" s="55"/>
      <c r="F57" s="54" t="s">
        <v>98</v>
      </c>
      <c r="G57" s="56">
        <f t="shared" si="2"/>
        <v>0</v>
      </c>
      <c r="H57" s="31">
        <f>ROUND($C57*$F$19,)</f>
        <v>0</v>
      </c>
      <c r="I57" s="32">
        <f>ROUND(H57*$F$20,2)</f>
        <v>0</v>
      </c>
      <c r="J57" s="32">
        <f>ROUND($F$18*C57,2)</f>
        <v>0</v>
      </c>
      <c r="K57" s="32">
        <f t="shared" si="3"/>
        <v>0</v>
      </c>
      <c r="L57" s="33">
        <f t="shared" si="4"/>
        <v>0</v>
      </c>
      <c r="M57" s="30">
        <v>40632</v>
      </c>
      <c r="N57" s="33">
        <f t="shared" si="5"/>
        <v>0</v>
      </c>
      <c r="O57" s="34" t="str">
        <f t="shared" si="6"/>
        <v>No</v>
      </c>
      <c r="P57" s="35">
        <f t="shared" si="11"/>
        <v>0</v>
      </c>
      <c r="Q57" s="31">
        <f t="shared" si="7"/>
        <v>0</v>
      </c>
      <c r="R57" s="32">
        <f t="shared" si="8"/>
        <v>0</v>
      </c>
      <c r="S57" s="41" t="str">
        <f t="shared" si="9"/>
        <v/>
      </c>
      <c r="T57" s="31">
        <f t="shared" si="10"/>
        <v>0</v>
      </c>
    </row>
    <row r="58" spans="1:20" s="36" customFormat="1" ht="12">
      <c r="A58" s="29" t="s">
        <v>11</v>
      </c>
      <c r="B58" s="52"/>
      <c r="C58" s="53"/>
      <c r="D58" s="53"/>
      <c r="E58" s="53"/>
      <c r="F58" s="53"/>
      <c r="G58" s="56">
        <f t="shared" si="2"/>
        <v>0</v>
      </c>
      <c r="H58" s="29">
        <f>ROUND($C58*$F$19,)</f>
        <v>0</v>
      </c>
      <c r="I58" s="33">
        <f>ROUND(H58*$F$20,2)</f>
        <v>0</v>
      </c>
      <c r="J58" s="33">
        <f>ROUND($F$18*C58,2)</f>
        <v>0</v>
      </c>
      <c r="K58" s="33">
        <f t="shared" si="3"/>
        <v>0</v>
      </c>
      <c r="L58" s="33">
        <f t="shared" si="4"/>
        <v>0</v>
      </c>
      <c r="M58" s="30">
        <v>40632</v>
      </c>
      <c r="N58" s="33">
        <f t="shared" si="5"/>
        <v>0</v>
      </c>
      <c r="O58" s="29" t="str">
        <f t="shared" si="6"/>
        <v>No</v>
      </c>
      <c r="P58" s="43">
        <f t="shared" si="11"/>
        <v>0</v>
      </c>
      <c r="Q58" s="29">
        <f t="shared" si="7"/>
        <v>0</v>
      </c>
      <c r="R58" s="33">
        <f t="shared" si="8"/>
        <v>0</v>
      </c>
      <c r="S58" s="30" t="str">
        <f t="shared" si="9"/>
        <v/>
      </c>
      <c r="T58" s="29">
        <f t="shared" si="10"/>
        <v>0</v>
      </c>
    </row>
    <row r="59" spans="1:20" s="36" customFormat="1" ht="12">
      <c r="A59" s="29" t="s">
        <v>64</v>
      </c>
      <c r="B59" s="52"/>
      <c r="C59" s="53"/>
      <c r="D59" s="53"/>
      <c r="E59" s="53"/>
      <c r="F59" s="53"/>
      <c r="G59" s="56">
        <f t="shared" si="2"/>
        <v>0</v>
      </c>
      <c r="H59" s="31">
        <f>ROUND($C59*$F$19,)</f>
        <v>0</v>
      </c>
      <c r="I59" s="32">
        <f>ROUND(H59*$F$20,2)</f>
        <v>0</v>
      </c>
      <c r="J59" s="32">
        <f>ROUND($F$18*C59,2)</f>
        <v>0</v>
      </c>
      <c r="K59" s="32">
        <f t="shared" si="3"/>
        <v>0</v>
      </c>
      <c r="L59" s="33">
        <f t="shared" si="4"/>
        <v>0</v>
      </c>
      <c r="M59" s="30">
        <v>40632</v>
      </c>
      <c r="N59" s="33">
        <f t="shared" si="5"/>
        <v>0</v>
      </c>
      <c r="O59" s="34" t="str">
        <f t="shared" si="6"/>
        <v>No</v>
      </c>
      <c r="P59" s="35">
        <f t="shared" si="11"/>
        <v>0</v>
      </c>
      <c r="Q59" s="31">
        <f t="shared" si="7"/>
        <v>0</v>
      </c>
      <c r="R59" s="32">
        <f t="shared" si="8"/>
        <v>0</v>
      </c>
      <c r="S59" s="41" t="str">
        <f t="shared" si="9"/>
        <v/>
      </c>
      <c r="T59" s="31">
        <f t="shared" si="10"/>
        <v>0</v>
      </c>
    </row>
    <row r="60" spans="1:20" s="36" customFormat="1" ht="12">
      <c r="A60" s="29" t="s">
        <v>65</v>
      </c>
      <c r="B60" s="52"/>
      <c r="C60" s="53"/>
      <c r="D60" s="53"/>
      <c r="E60" s="53"/>
      <c r="F60" s="53"/>
      <c r="G60" s="56">
        <f t="shared" si="2"/>
        <v>0</v>
      </c>
      <c r="H60" s="29">
        <f>ROUND($C60*$F$19,)</f>
        <v>0</v>
      </c>
      <c r="I60" s="33">
        <f>ROUND(H60*$F$20,2)</f>
        <v>0</v>
      </c>
      <c r="J60" s="33">
        <f>ROUND($F$18*C60,2)</f>
        <v>0</v>
      </c>
      <c r="K60" s="33">
        <f t="shared" si="3"/>
        <v>0</v>
      </c>
      <c r="L60" s="33">
        <f t="shared" si="4"/>
        <v>0</v>
      </c>
      <c r="M60" s="30">
        <v>40632</v>
      </c>
      <c r="N60" s="33">
        <f t="shared" si="5"/>
        <v>0</v>
      </c>
      <c r="O60" s="29" t="str">
        <f t="shared" si="6"/>
        <v>No</v>
      </c>
      <c r="P60" s="43">
        <f t="shared" si="11"/>
        <v>0</v>
      </c>
      <c r="Q60" s="29">
        <f t="shared" si="7"/>
        <v>0</v>
      </c>
      <c r="R60" s="33">
        <f t="shared" si="8"/>
        <v>0</v>
      </c>
      <c r="S60" s="30" t="str">
        <f t="shared" si="9"/>
        <v/>
      </c>
      <c r="T60" s="29">
        <f t="shared" si="10"/>
        <v>0</v>
      </c>
    </row>
    <row r="61" spans="1:20" s="36" customFormat="1" ht="12">
      <c r="A61" s="29" t="s">
        <v>66</v>
      </c>
      <c r="B61" s="52"/>
      <c r="C61" s="53"/>
      <c r="D61" s="53"/>
      <c r="E61" s="53"/>
      <c r="F61" s="53"/>
      <c r="G61" s="56">
        <f t="shared" si="2"/>
        <v>0</v>
      </c>
      <c r="H61" s="31">
        <f>ROUND($C61*$F$19,)</f>
        <v>0</v>
      </c>
      <c r="I61" s="32">
        <f>ROUND(H61*$F$20,2)</f>
        <v>0</v>
      </c>
      <c r="J61" s="32">
        <f>ROUND($F$18*C61,2)</f>
        <v>0</v>
      </c>
      <c r="K61" s="32">
        <f t="shared" si="3"/>
        <v>0</v>
      </c>
      <c r="L61" s="33">
        <f t="shared" si="4"/>
        <v>0</v>
      </c>
      <c r="M61" s="30">
        <v>40632</v>
      </c>
      <c r="N61" s="33">
        <f t="shared" si="5"/>
        <v>0</v>
      </c>
      <c r="O61" s="34" t="str">
        <f t="shared" si="6"/>
        <v>No</v>
      </c>
      <c r="P61" s="35">
        <f t="shared" si="11"/>
        <v>0</v>
      </c>
      <c r="Q61" s="31">
        <f t="shared" si="7"/>
        <v>0</v>
      </c>
      <c r="R61" s="32">
        <f t="shared" si="8"/>
        <v>0</v>
      </c>
      <c r="S61" s="41" t="str">
        <f t="shared" si="9"/>
        <v/>
      </c>
      <c r="T61" s="31">
        <f t="shared" si="10"/>
        <v>0</v>
      </c>
    </row>
    <row r="62" spans="1:20" s="36" customFormat="1" ht="12">
      <c r="A62" s="29" t="s">
        <v>67</v>
      </c>
      <c r="B62" s="52"/>
      <c r="C62" s="53"/>
      <c r="D62" s="53"/>
      <c r="E62" s="53"/>
      <c r="F62" s="53"/>
      <c r="G62" s="56">
        <f t="shared" si="2"/>
        <v>0</v>
      </c>
      <c r="H62" s="29">
        <f>ROUND($C62*$F$19,)</f>
        <v>0</v>
      </c>
      <c r="I62" s="33">
        <f>ROUND(H62*$F$20,2)</f>
        <v>0</v>
      </c>
      <c r="J62" s="33">
        <f>ROUND($F$18*C62,2)</f>
        <v>0</v>
      </c>
      <c r="K62" s="33">
        <f t="shared" si="3"/>
        <v>0</v>
      </c>
      <c r="L62" s="33">
        <f t="shared" si="4"/>
        <v>0</v>
      </c>
      <c r="M62" s="30">
        <v>40632</v>
      </c>
      <c r="N62" s="33">
        <f t="shared" si="5"/>
        <v>0</v>
      </c>
      <c r="O62" s="29" t="str">
        <f t="shared" si="6"/>
        <v>No</v>
      </c>
      <c r="P62" s="43">
        <f t="shared" si="11"/>
        <v>0</v>
      </c>
      <c r="Q62" s="29">
        <f t="shared" si="7"/>
        <v>0</v>
      </c>
      <c r="R62" s="33">
        <f t="shared" si="8"/>
        <v>0</v>
      </c>
      <c r="S62" s="30" t="str">
        <f t="shared" si="9"/>
        <v/>
      </c>
      <c r="T62" s="29">
        <f t="shared" si="10"/>
        <v>0</v>
      </c>
    </row>
    <row r="63" spans="1:20" s="36" customFormat="1" ht="12">
      <c r="A63" s="29" t="s">
        <v>68</v>
      </c>
      <c r="B63" s="52"/>
      <c r="C63" s="53"/>
      <c r="D63" s="53"/>
      <c r="E63" s="53"/>
      <c r="F63" s="53"/>
      <c r="G63" s="56">
        <f t="shared" si="2"/>
        <v>0</v>
      </c>
      <c r="H63" s="31">
        <f>ROUND($C63*$F$19,)</f>
        <v>0</v>
      </c>
      <c r="I63" s="32">
        <f>ROUND(H63*$F$20,2)</f>
        <v>0</v>
      </c>
      <c r="J63" s="32">
        <f>ROUND($F$18*C63,2)</f>
        <v>0</v>
      </c>
      <c r="K63" s="32">
        <f t="shared" si="3"/>
        <v>0</v>
      </c>
      <c r="L63" s="33">
        <f t="shared" si="4"/>
        <v>0</v>
      </c>
      <c r="M63" s="30">
        <v>40632</v>
      </c>
      <c r="N63" s="33">
        <f t="shared" si="5"/>
        <v>0</v>
      </c>
      <c r="O63" s="34" t="str">
        <f t="shared" si="6"/>
        <v>No</v>
      </c>
      <c r="P63" s="35">
        <f t="shared" si="11"/>
        <v>0</v>
      </c>
      <c r="Q63" s="31">
        <f t="shared" si="7"/>
        <v>0</v>
      </c>
      <c r="R63" s="32">
        <f t="shared" si="8"/>
        <v>0</v>
      </c>
      <c r="S63" s="41" t="str">
        <f t="shared" si="9"/>
        <v/>
      </c>
      <c r="T63" s="31">
        <f t="shared" si="10"/>
        <v>0</v>
      </c>
    </row>
    <row r="64" spans="1:20" ht="15.75" thickBot="1">
      <c r="C64" s="45">
        <f>SUM(C51:C63)</f>
        <v>0</v>
      </c>
      <c r="G64" s="44">
        <f>SUM(G51:G63)</f>
        <v>0</v>
      </c>
      <c r="H64" s="45">
        <f>SUM(H51:H63)</f>
        <v>0</v>
      </c>
      <c r="K64" s="44">
        <f>SUM(K51:K63)</f>
        <v>0</v>
      </c>
      <c r="L64" s="44">
        <f>SUM(L51:L63)</f>
        <v>0</v>
      </c>
      <c r="N64" s="44">
        <f>SUM(N51:N63)</f>
        <v>0</v>
      </c>
      <c r="R64" s="44">
        <f>SUM(R51:R63)</f>
        <v>0</v>
      </c>
      <c r="T64" s="44">
        <f>SUM(T51:T63)</f>
        <v>0</v>
      </c>
    </row>
    <row r="65" ht="15.75" thickTop="1"/>
  </sheetData>
  <dataValidations count="1">
    <dataValidation allowBlank="1" showInputMessage="1" showErrorMessage="1" promptTitle="AMP shares" prompt="Fixed ratio of 0.73 AMP shares for every 1 AXA share.  Please override if rounding is incorrect." sqref="H51:H63"/>
  </dataValidations>
  <hyperlinks>
    <hyperlink ref="H13:J13" r:id="rId1" display="See www.ato.gov.au and search for 00281179"/>
  </hyperlinks>
  <pageMargins left="0.1" right="0.08" top="0.47244094488188981" bottom="0.8" header="0.23622047244094491" footer="0.15748031496062992"/>
  <pageSetup paperSize="9" scale="77" fitToHeight="2" orientation="landscape" r:id="rId2"/>
  <rowBreaks count="2" manualBreakCount="2">
    <brk id="43" max="16383" man="1"/>
    <brk id="44" max="16383" man="1"/>
  </rowBreaks>
  <drawing r:id="rId3"/>
</worksheet>
</file>

<file path=xl/worksheets/sheet2.xml><?xml version="1.0" encoding="utf-8"?>
<worksheet xmlns="http://schemas.openxmlformats.org/spreadsheetml/2006/main" xmlns:r="http://schemas.openxmlformats.org/officeDocument/2006/relationships">
  <dimension ref="A1:J17"/>
  <sheetViews>
    <sheetView workbookViewId="0">
      <selection activeCell="A18" sqref="A18"/>
    </sheetView>
  </sheetViews>
  <sheetFormatPr defaultRowHeight="15"/>
  <cols>
    <col min="1" max="1" width="11.28515625" customWidth="1"/>
    <col min="2" max="2" width="10.5703125" customWidth="1"/>
  </cols>
  <sheetData>
    <row r="1" spans="1:10">
      <c r="A1" s="48" t="s">
        <v>92</v>
      </c>
    </row>
    <row r="3" spans="1:10" ht="18.75" customHeight="1">
      <c r="A3" s="48" t="s">
        <v>83</v>
      </c>
      <c r="B3" s="48" t="s">
        <v>88</v>
      </c>
      <c r="C3" s="48" t="s">
        <v>83</v>
      </c>
      <c r="D3" s="48"/>
    </row>
    <row r="4" spans="1:10">
      <c r="A4" s="48" t="s">
        <v>84</v>
      </c>
      <c r="B4" s="48" t="s">
        <v>90</v>
      </c>
      <c r="C4" s="48" t="s">
        <v>87</v>
      </c>
      <c r="D4" s="48" t="s">
        <v>85</v>
      </c>
    </row>
    <row r="5" spans="1:10">
      <c r="A5" s="48" t="s">
        <v>86</v>
      </c>
      <c r="B5" s="48" t="s">
        <v>86</v>
      </c>
      <c r="C5" s="48" t="s">
        <v>89</v>
      </c>
      <c r="D5" s="48" t="s">
        <v>91</v>
      </c>
    </row>
    <row r="6" spans="1:10">
      <c r="A6" s="46">
        <v>35461</v>
      </c>
      <c r="B6" s="49">
        <v>35489</v>
      </c>
      <c r="C6">
        <v>4</v>
      </c>
      <c r="D6" s="50">
        <f>166.5/100</f>
        <v>1.665</v>
      </c>
    </row>
    <row r="7" spans="1:10">
      <c r="A7" s="46">
        <v>35643</v>
      </c>
      <c r="B7" s="49">
        <v>35671</v>
      </c>
      <c r="C7">
        <v>4</v>
      </c>
      <c r="D7" s="50">
        <f>211.7/100</f>
        <v>2.117</v>
      </c>
      <c r="J7" s="47"/>
    </row>
    <row r="8" spans="1:10">
      <c r="A8" s="46">
        <v>35825</v>
      </c>
      <c r="B8" s="49">
        <v>35853</v>
      </c>
      <c r="C8">
        <v>4.5</v>
      </c>
      <c r="D8" s="50">
        <v>2.85</v>
      </c>
    </row>
    <row r="9" spans="1:10">
      <c r="A9" s="46">
        <v>36007</v>
      </c>
      <c r="B9" s="49">
        <v>36035</v>
      </c>
      <c r="C9">
        <v>4.25</v>
      </c>
      <c r="D9" s="50">
        <v>3.1179999999999999</v>
      </c>
    </row>
    <row r="10" spans="1:10">
      <c r="A10" s="46">
        <v>39878</v>
      </c>
      <c r="B10" s="49">
        <v>39912</v>
      </c>
      <c r="C10">
        <v>9.25</v>
      </c>
      <c r="D10" s="50">
        <v>2.95</v>
      </c>
    </row>
    <row r="11" spans="1:10">
      <c r="A11" s="46">
        <v>40046</v>
      </c>
      <c r="B11" s="49">
        <v>40080</v>
      </c>
      <c r="C11">
        <v>9.25</v>
      </c>
      <c r="D11" s="50">
        <v>4.22</v>
      </c>
    </row>
    <row r="13" spans="1:10">
      <c r="A13" s="51" t="s">
        <v>93</v>
      </c>
    </row>
    <row r="14" spans="1:10">
      <c r="A14" s="51" t="s">
        <v>94</v>
      </c>
    </row>
    <row r="16" spans="1:10">
      <c r="A16" s="48" t="s">
        <v>104</v>
      </c>
    </row>
    <row r="17" spans="1:1">
      <c r="A17" s="68" t="s">
        <v>103</v>
      </c>
    </row>
  </sheetData>
  <sortState ref="A6:D11">
    <sortCondition ref="A6"/>
  </sortState>
  <hyperlinks>
    <hyperlink ref="A17"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AMP AXA Rollover relief</vt:lpstr>
      <vt:lpstr>AXA DRP History</vt:lpstr>
      <vt:lpstr>'AMP AXA Rollover relief'!Print_Titles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Jarrod Rogers</dc:creator>
  <cp:lastModifiedBy>Jarrod Rogers</cp:lastModifiedBy>
  <cp:lastPrinted>2011-08-02T01:58:47Z</cp:lastPrinted>
  <dcterms:created xsi:type="dcterms:W3CDTF">2011-07-05T04:13:02Z</dcterms:created>
  <dcterms:modified xsi:type="dcterms:W3CDTF">2011-08-26T15:02:59Z</dcterms:modified>
</cp:coreProperties>
</file>