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15300" windowHeight="8190"/>
  </bookViews>
  <sheets>
    <sheet name="AMP AXA Rollover relief" sheetId="1" r:id="rId1"/>
    <sheet name="AXA DRP History" sheetId="3" r:id="rId2"/>
  </sheets>
  <definedNames>
    <definedName name="_xlnm.Print_Titles" localSheetId="0">'AMP AXA Rollover relief'!$1:$2</definedName>
  </definedNames>
  <calcPr calcId="124519"/>
</workbook>
</file>

<file path=xl/calcChain.xml><?xml version="1.0" encoding="utf-8"?>
<calcChain xmlns="http://schemas.openxmlformats.org/spreadsheetml/2006/main">
  <c r="J63" i="1"/>
  <c r="H63"/>
  <c r="I63" s="1"/>
  <c r="J62"/>
  <c r="I62"/>
  <c r="H62"/>
  <c r="J61"/>
  <c r="I61"/>
  <c r="H61"/>
  <c r="J60"/>
  <c r="H60"/>
  <c r="I60" s="1"/>
  <c r="J59"/>
  <c r="H59"/>
  <c r="I59" s="1"/>
  <c r="J58"/>
  <c r="H58"/>
  <c r="I58" s="1"/>
  <c r="J57"/>
  <c r="I57"/>
  <c r="H57"/>
  <c r="J56"/>
  <c r="H56"/>
  <c r="I56" s="1"/>
  <c r="J55"/>
  <c r="H55"/>
  <c r="I55" s="1"/>
  <c r="J54"/>
  <c r="I54"/>
  <c r="H54"/>
  <c r="J53"/>
  <c r="I53"/>
  <c r="H53"/>
  <c r="J52"/>
  <c r="H52"/>
  <c r="I52" s="1"/>
  <c r="J51"/>
  <c r="H51"/>
  <c r="I51" s="1"/>
  <c r="S63"/>
  <c r="S61"/>
  <c r="S59"/>
  <c r="S57"/>
  <c r="S55"/>
  <c r="G52"/>
  <c r="G53"/>
  <c r="G54"/>
  <c r="G55"/>
  <c r="G56"/>
  <c r="G57"/>
  <c r="G58"/>
  <c r="G59"/>
  <c r="G60"/>
  <c r="G61"/>
  <c r="G62"/>
  <c r="G63"/>
  <c r="G51"/>
  <c r="D48"/>
  <c r="E48" s="1"/>
  <c r="F48" s="1"/>
  <c r="G48" s="1"/>
  <c r="H48" s="1"/>
  <c r="I48" s="1"/>
  <c r="J48" s="1"/>
  <c r="K48" s="1"/>
  <c r="L48" s="1"/>
  <c r="M48" s="1"/>
  <c r="N48" s="1"/>
  <c r="O48" s="1"/>
  <c r="P48" s="1"/>
  <c r="Q48" s="1"/>
  <c r="R48" s="1"/>
  <c r="S48" s="1"/>
  <c r="T48" s="1"/>
  <c r="C48"/>
  <c r="D6" i="3"/>
  <c r="D7"/>
  <c r="C64" i="1"/>
  <c r="S60"/>
  <c r="S62"/>
  <c r="S54"/>
  <c r="S56"/>
  <c r="S58"/>
  <c r="S52" l="1"/>
  <c r="G64"/>
  <c r="H64"/>
  <c r="S51"/>
  <c r="N51"/>
  <c r="S53"/>
  <c r="K51"/>
  <c r="P51" s="1"/>
  <c r="L51" l="1"/>
  <c r="N52"/>
  <c r="K52"/>
  <c r="K54"/>
  <c r="N54"/>
  <c r="K56"/>
  <c r="N56"/>
  <c r="N58"/>
  <c r="K58"/>
  <c r="N60"/>
  <c r="K60"/>
  <c r="N62"/>
  <c r="K62"/>
  <c r="N53"/>
  <c r="K53"/>
  <c r="N55"/>
  <c r="K55"/>
  <c r="N57"/>
  <c r="K57"/>
  <c r="K59"/>
  <c r="N59"/>
  <c r="K61"/>
  <c r="N61"/>
  <c r="N63"/>
  <c r="K63"/>
  <c r="Q51"/>
  <c r="R51" s="1"/>
  <c r="N64" l="1"/>
  <c r="L52"/>
  <c r="O52" s="1"/>
  <c r="P52"/>
  <c r="Q52" s="1"/>
  <c r="K64"/>
  <c r="O51"/>
  <c r="P63"/>
  <c r="Q63" s="1"/>
  <c r="L63"/>
  <c r="O63" s="1"/>
  <c r="L57"/>
  <c r="O57" s="1"/>
  <c r="P57"/>
  <c r="Q57" s="1"/>
  <c r="L55"/>
  <c r="O55" s="1"/>
  <c r="P55"/>
  <c r="Q55" s="1"/>
  <c r="L53"/>
  <c r="O53" s="1"/>
  <c r="P53"/>
  <c r="Q53" s="1"/>
  <c r="L62"/>
  <c r="O62" s="1"/>
  <c r="P62"/>
  <c r="Q62" s="1"/>
  <c r="L60"/>
  <c r="O60" s="1"/>
  <c r="P60"/>
  <c r="Q60" s="1"/>
  <c r="L58"/>
  <c r="O58" s="1"/>
  <c r="P58"/>
  <c r="Q58" s="1"/>
  <c r="L61"/>
  <c r="O61" s="1"/>
  <c r="P61"/>
  <c r="Q61" s="1"/>
  <c r="L59"/>
  <c r="O59" s="1"/>
  <c r="P59"/>
  <c r="Q59" s="1"/>
  <c r="L56"/>
  <c r="O56" s="1"/>
  <c r="P56"/>
  <c r="Q56" s="1"/>
  <c r="L54"/>
  <c r="O54" s="1"/>
  <c r="P54"/>
  <c r="Q54" s="1"/>
  <c r="T51"/>
  <c r="T52" l="1"/>
  <c r="R52"/>
  <c r="L64"/>
  <c r="T59"/>
  <c r="R59"/>
  <c r="T58"/>
  <c r="R58"/>
  <c r="R63"/>
  <c r="T63"/>
  <c r="T54"/>
  <c r="R54"/>
  <c r="T56"/>
  <c r="R56"/>
  <c r="T61"/>
  <c r="R61"/>
  <c r="T60"/>
  <c r="R60"/>
  <c r="R62"/>
  <c r="T62"/>
  <c r="T53"/>
  <c r="R53"/>
  <c r="T55"/>
  <c r="R55"/>
  <c r="T57"/>
  <c r="R57"/>
  <c r="R64" l="1"/>
  <c r="T64"/>
</calcChain>
</file>

<file path=xl/sharedStrings.xml><?xml version="1.0" encoding="utf-8"?>
<sst xmlns="http://schemas.openxmlformats.org/spreadsheetml/2006/main" count="112" uniqueCount="105">
  <si>
    <t>SECTION 1</t>
  </si>
  <si>
    <t>SECTION 2</t>
  </si>
  <si>
    <t>SECTION 3</t>
  </si>
  <si>
    <t>Parcel</t>
  </si>
  <si>
    <t>#1</t>
  </si>
  <si>
    <t>#2</t>
  </si>
  <si>
    <t>#3</t>
  </si>
  <si>
    <t>#4</t>
  </si>
  <si>
    <t>#5</t>
  </si>
  <si>
    <t>#6</t>
  </si>
  <si>
    <t>#7</t>
  </si>
  <si>
    <t>#8</t>
  </si>
  <si>
    <t>Acquisition Date</t>
  </si>
  <si>
    <t>Number of Shares</t>
  </si>
  <si>
    <t>Cost Base</t>
  </si>
  <si>
    <t>Details of your AXA shares</t>
  </si>
  <si>
    <t>Rollover available?</t>
  </si>
  <si>
    <t>Sale proceeds paid in shares</t>
  </si>
  <si>
    <t>Sale proceeds paid in cash</t>
  </si>
  <si>
    <t>Ratio of 0.73 AMP for every 1 AXA</t>
  </si>
  <si>
    <t>$2.5464 cash per AXA share</t>
  </si>
  <si>
    <t xml:space="preserve">Total sale proceeds 
</t>
  </si>
  <si>
    <t>Combined value of shares &amp; cash</t>
  </si>
  <si>
    <t>Proceeds (8) 
minus 
Cost Base (3)</t>
  </si>
  <si>
    <t>Available for gains, NOT for losses</t>
  </si>
  <si>
    <t>Original date shares were purchased</t>
  </si>
  <si>
    <t>Cash proceeds as a %</t>
  </si>
  <si>
    <t>Cost base x cash proportion</t>
  </si>
  <si>
    <t>Cash % (12) multiplied by cost base (3)</t>
  </si>
  <si>
    <t>Cash capital gain cannot be rolled over</t>
  </si>
  <si>
    <t>Cost Base of AMP shares</t>
  </si>
  <si>
    <t>Deemed Acquisition Date for AMP shares</t>
  </si>
  <si>
    <t>Deemed Acquisition Date</t>
  </si>
  <si>
    <t>What does this worksheet do?</t>
  </si>
  <si>
    <t>This worksheet calculates the capital gains tax implications for AXA shareholders involved in the merger with AMP</t>
  </si>
  <si>
    <t>It will help you work out:</t>
  </si>
  <si>
    <t>1. What was the capital gain or loss on my AXA shares?</t>
  </si>
  <si>
    <t>Key features of the AMP / AXA event</t>
  </si>
  <si>
    <t>See www.ato.gov.au and search for 00281179</t>
  </si>
  <si>
    <t>Merger date</t>
  </si>
  <si>
    <t>What happened?</t>
  </si>
  <si>
    <t>AMP merged with AXA</t>
  </si>
  <si>
    <t>Payment method</t>
  </si>
  <si>
    <t>Cash per AXA share</t>
  </si>
  <si>
    <t>AMP shares per AXA share</t>
  </si>
  <si>
    <t>You must include the capital gain or loss on your AXA shares in your 2011 tax return</t>
  </si>
  <si>
    <t>This information is used to calculate your capital gain or loss if you later sell the AMP shares you received from the merger.</t>
  </si>
  <si>
    <t>CGT scrip-for-scrip rollover relief</t>
  </si>
  <si>
    <t>The disposal (or sale) of shares results in a capital gains tax (CGT) event.  A CGT event happens regardless of whether shares are sold for cash, or swapped for other shares.</t>
  </si>
  <si>
    <t>Scrip for scrip rollover is a CGT concession that allows you to defer a capital gain to a later time.  Scrip is an old fashioned term for shares.</t>
  </si>
  <si>
    <t>And so scrip for scrip rollover relief only applies if your existing shares have been sold in exchange for new shares.  It doesn't apply if you are paid in cash.</t>
  </si>
  <si>
    <t>AXA shareholders received $6.43 for their shares: $2.5464 in cash, and AMP shares worth $3.8836.  So the total price was paid 39.6% as cash, and 60.4% as shares.</t>
  </si>
  <si>
    <t>If a shareholder chooses to defer the capital gain now, they expose themselves to a bigger capital gain when they sell their AMP shares.</t>
  </si>
  <si>
    <t>So scrip-for-scrip rollover relief does not avoid the capital gain, it merely defers it until a later time (i.e. The year in which the AMP shares are sold).</t>
  </si>
  <si>
    <t>A shareholder can choose to use rollover relief or not.  It does not automatically apply.  Rollover relief does not apply to losses - you cannot defer a capital loss.</t>
  </si>
  <si>
    <t>Should I choose rollover relief or not?</t>
  </si>
  <si>
    <t>Your decision about whether to use rollover relief depends on your personal tax position.  It is simpler NOT to choose rollover relief.  But choosing rollover relief can defer a tax liability.</t>
  </si>
  <si>
    <t>If you are on a low or zero tax rate, or if you only had a small number of AXA shares then it might be better to avoid the complication of rollover relief.</t>
  </si>
  <si>
    <t>SECTION 4</t>
  </si>
  <si>
    <t>If you do not choose rollover relief</t>
  </si>
  <si>
    <t>If you choose rollover relief</t>
  </si>
  <si>
    <t>Capital proceeds received for your shares</t>
  </si>
  <si>
    <t>AMP shares received</t>
  </si>
  <si>
    <t>Market value of AMP shares</t>
  </si>
  <si>
    <t>#9</t>
  </si>
  <si>
    <t>#10</t>
  </si>
  <si>
    <t>#11</t>
  </si>
  <si>
    <t>#12</t>
  </si>
  <si>
    <t>#13</t>
  </si>
  <si>
    <t>Capital gain
(7) - (14)</t>
  </si>
  <si>
    <t>Cost base of AMP shares</t>
  </si>
  <si>
    <t>Capital Gain</t>
  </si>
  <si>
    <t>AXA cost base (3) minus (13)</t>
  </si>
  <si>
    <t>Cash proceeds div by total proceeds</t>
  </si>
  <si>
    <t>Market value of AMP shares $5.32</t>
  </si>
  <si>
    <t>AMP AXA Merger: CGT Worksheet</t>
  </si>
  <si>
    <t>$5.32 per share</t>
  </si>
  <si>
    <t>Date of the merger</t>
  </si>
  <si>
    <t>Date of original acquisition of AXA shares</t>
  </si>
  <si>
    <t>Whatever choice you make, you need to ensure it is noted in your CGT records</t>
  </si>
  <si>
    <t>Each parcel of shares must be treated separately.  That is, if you bought AXA shares in more than one transaction you need to calculate the gain and loss for each parcel individually.</t>
  </si>
  <si>
    <t>How do I work out the cost of my shares if I received them free in the policy-holder offer, or from a dividend reinvestment plan?</t>
  </si>
  <si>
    <t>According to the free shares given to policy holders have a "deemed" CGT value for the AXA shares of $1.14 per share.   DRP prices are shown in a separate worksheet in this workbook.</t>
  </si>
  <si>
    <t>Dividend</t>
  </si>
  <si>
    <t>Record</t>
  </si>
  <si>
    <t>D.R.P.</t>
  </si>
  <si>
    <t>Date</t>
  </si>
  <si>
    <t>Amount</t>
  </si>
  <si>
    <t>DRP</t>
  </si>
  <si>
    <t>c/share</t>
  </si>
  <si>
    <t>Issue</t>
  </si>
  <si>
    <t>Price</t>
  </si>
  <si>
    <t>AXA Dividend Reinvestment Plan History</t>
  </si>
  <si>
    <t>Note: AXA only offered a DRP option on 6 occasions.</t>
  </si>
  <si>
    <t>All other dividends would have been paid in cash.</t>
  </si>
  <si>
    <t>Details</t>
  </si>
  <si>
    <t>Price per share</t>
  </si>
  <si>
    <t>Brokerage</t>
  </si>
  <si>
    <t>Dividend Reinvestment Plan</t>
  </si>
  <si>
    <r>
      <t xml:space="preserve">2. What is the </t>
    </r>
    <r>
      <rPr>
        <b/>
        <sz val="12"/>
        <color theme="1"/>
        <rFont val="Calibri"/>
        <family val="2"/>
        <scheme val="minor"/>
      </rPr>
      <t>cost base</t>
    </r>
    <r>
      <rPr>
        <sz val="12"/>
        <color theme="1"/>
        <rFont val="Calibri"/>
        <family val="2"/>
        <scheme val="minor"/>
      </rPr>
      <t xml:space="preserve"> and </t>
    </r>
    <r>
      <rPr>
        <b/>
        <sz val="12"/>
        <color theme="1"/>
        <rFont val="Calibri"/>
        <family val="2"/>
        <scheme val="minor"/>
      </rPr>
      <t>CGT acquisition date</t>
    </r>
    <r>
      <rPr>
        <sz val="12"/>
        <color theme="1"/>
        <rFont val="Calibri"/>
        <family val="2"/>
        <scheme val="minor"/>
      </rPr>
      <t xml:space="preserve"> of my new AMP shares?</t>
    </r>
  </si>
  <si>
    <r>
      <t xml:space="preserve">Enter information in the </t>
    </r>
    <r>
      <rPr>
        <b/>
        <sz val="12"/>
        <color theme="6" tint="-0.499984740745262"/>
        <rFont val="Calibri"/>
        <family val="2"/>
        <scheme val="minor"/>
      </rPr>
      <t>GREEN</t>
    </r>
    <r>
      <rPr>
        <sz val="12"/>
        <color theme="1"/>
        <rFont val="Calibri"/>
        <family val="2"/>
        <scheme val="minor"/>
      </rPr>
      <t xml:space="preserve"> cells only - the remaining figures are automatic.</t>
    </r>
  </si>
  <si>
    <r>
      <t>Note:</t>
    </r>
    <r>
      <rPr>
        <sz val="12"/>
        <color theme="1"/>
        <rFont val="Calibri"/>
        <family val="2"/>
        <scheme val="minor"/>
      </rPr>
      <t xml:space="preserve"> There was also a final </t>
    </r>
    <r>
      <rPr>
        <u/>
        <sz val="12"/>
        <color theme="1"/>
        <rFont val="Calibri"/>
        <family val="2"/>
        <scheme val="minor"/>
      </rPr>
      <t>unfranked</t>
    </r>
    <r>
      <rPr>
        <sz val="12"/>
        <color theme="1"/>
        <rFont val="Calibri"/>
        <family val="2"/>
        <scheme val="minor"/>
      </rPr>
      <t xml:space="preserve"> dividend from AXA of 9.25 cents per share.  This needs to be included in your 2010-11 tax return separately from the capital gain.</t>
    </r>
  </si>
  <si>
    <t>Demutualisation</t>
  </si>
  <si>
    <t>http://www.delisted.com.au/Demutualised.aspx</t>
  </si>
  <si>
    <t>Demutualisation info</t>
  </si>
</sst>
</file>

<file path=xl/styles.xml><?xml version="1.0" encoding="utf-8"?>
<styleSheet xmlns="http://schemas.openxmlformats.org/spreadsheetml/2006/main">
  <numFmts count="3">
    <numFmt numFmtId="8" formatCode="&quot;$&quot;#,##0.00;[Red]\-&quot;$&quot;#,##0.00"/>
    <numFmt numFmtId="164" formatCode="&quot;$&quot;#,##0.0000;[Red]\-&quot;$&quot;#,##0.0000"/>
    <numFmt numFmtId="165" formatCode="&quot;$&quot;#,##0.000;[Red]\-&quot;$&quot;#,##0.000"/>
  </numFmts>
  <fonts count="15">
    <font>
      <sz val="11"/>
      <color theme="1"/>
      <name val="Calibri"/>
      <family val="2"/>
      <scheme val="minor"/>
    </font>
    <font>
      <i/>
      <sz val="8"/>
      <color theme="1"/>
      <name val="Calibri"/>
      <family val="2"/>
      <scheme val="minor"/>
    </font>
    <font>
      <sz val="10"/>
      <color theme="1"/>
      <name val="Calibri"/>
      <family val="2"/>
      <scheme val="minor"/>
    </font>
    <font>
      <u/>
      <sz val="11"/>
      <color theme="10"/>
      <name val="Calibri"/>
      <family val="2"/>
    </font>
    <font>
      <sz val="9"/>
      <color theme="1"/>
      <name val="Calibri"/>
      <family val="2"/>
      <scheme val="minor"/>
    </font>
    <font>
      <sz val="24"/>
      <color theme="1"/>
      <name val="Lucida Sans"/>
      <family val="2"/>
    </font>
    <font>
      <b/>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2"/>
      <color theme="6" tint="-0.499984740745262"/>
      <name val="Calibri"/>
      <family val="2"/>
      <scheme val="minor"/>
    </font>
    <font>
      <u/>
      <sz val="12"/>
      <color theme="10"/>
      <name val="Calibri"/>
      <family val="2"/>
    </font>
    <font>
      <i/>
      <u/>
      <sz val="12"/>
      <color theme="1"/>
      <name val="Calibri"/>
      <family val="2"/>
      <scheme val="minor"/>
    </font>
    <font>
      <u/>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9">
    <xf numFmtId="0" fontId="0" fillId="0" borderId="0" xfId="0"/>
    <xf numFmtId="0" fontId="0" fillId="0" borderId="0" xfId="0" applyAlignment="1">
      <alignment horizontal="center"/>
    </xf>
    <xf numFmtId="0" fontId="2" fillId="0" borderId="0" xfId="0" applyFont="1"/>
    <xf numFmtId="0" fontId="0" fillId="0" borderId="1" xfId="0"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4" fillId="2" borderId="1" xfId="0" applyFont="1" applyFill="1" applyBorder="1" applyAlignment="1">
      <alignment horizontal="center"/>
    </xf>
    <xf numFmtId="14" fontId="4" fillId="2" borderId="1" xfId="0" applyNumberFormat="1" applyFont="1" applyFill="1" applyBorder="1" applyAlignment="1">
      <alignment horizontal="center"/>
    </xf>
    <xf numFmtId="0" fontId="4" fillId="0" borderId="1" xfId="0" applyFont="1" applyBorder="1" applyAlignment="1">
      <alignment horizontal="center"/>
    </xf>
    <xf numFmtId="8" fontId="4" fillId="0" borderId="1" xfId="0" applyNumberFormat="1" applyFont="1" applyBorder="1" applyAlignment="1">
      <alignment horizontal="center"/>
    </xf>
    <xf numFmtId="8" fontId="4" fillId="2" borderId="1" xfId="0" applyNumberFormat="1" applyFont="1" applyFill="1" applyBorder="1" applyAlignment="1">
      <alignment horizontal="center"/>
    </xf>
    <xf numFmtId="0" fontId="4" fillId="3" borderId="1" xfId="0" applyFont="1" applyFill="1" applyBorder="1" applyAlignment="1">
      <alignment horizontal="center"/>
    </xf>
    <xf numFmtId="10" fontId="4" fillId="0" borderId="1" xfId="0" applyNumberFormat="1" applyFont="1" applyBorder="1" applyAlignment="1">
      <alignment horizontal="center"/>
    </xf>
    <xf numFmtId="0" fontId="4" fillId="0" borderId="0" xfId="0" applyFont="1"/>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14" fontId="4" fillId="0" borderId="1" xfId="0" applyNumberFormat="1" applyFont="1" applyBorder="1" applyAlignment="1">
      <alignment horizontal="center"/>
    </xf>
    <xf numFmtId="0" fontId="5" fillId="0" borderId="0" xfId="0" applyFont="1"/>
    <xf numFmtId="10" fontId="4" fillId="2" borderId="1" xfId="0" applyNumberFormat="1" applyFont="1" applyFill="1" applyBorder="1" applyAlignment="1">
      <alignment horizontal="center"/>
    </xf>
    <xf numFmtId="8" fontId="4" fillId="0" borderId="10" xfId="0" applyNumberFormat="1" applyFont="1" applyBorder="1" applyAlignment="1">
      <alignment horizontal="center"/>
    </xf>
    <xf numFmtId="0" fontId="4" fillId="0" borderId="10" xfId="0" applyNumberFormat="1" applyFont="1" applyBorder="1" applyAlignment="1">
      <alignment horizontal="center"/>
    </xf>
    <xf numFmtId="14" fontId="0" fillId="0" borderId="0" xfId="0" applyNumberFormat="1"/>
    <xf numFmtId="10" fontId="0" fillId="0" borderId="0" xfId="0" applyNumberFormat="1"/>
    <xf numFmtId="0" fontId="6" fillId="0" borderId="0" xfId="0" applyFont="1"/>
    <xf numFmtId="14" fontId="0" fillId="4" borderId="0" xfId="0" applyNumberFormat="1" applyFill="1"/>
    <xf numFmtId="165" fontId="0" fillId="4" borderId="0" xfId="0" applyNumberFormat="1" applyFill="1"/>
    <xf numFmtId="0" fontId="7" fillId="0" borderId="0" xfId="0" applyFont="1"/>
    <xf numFmtId="14" fontId="4" fillId="4" borderId="1" xfId="0" applyNumberFormat="1"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xf>
    <xf numFmtId="8" fontId="4" fillId="2" borderId="1"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xf>
    <xf numFmtId="0" fontId="8" fillId="0" borderId="0" xfId="0" applyFont="1"/>
    <xf numFmtId="0" fontId="9" fillId="0" borderId="0" xfId="0" applyFont="1"/>
    <xf numFmtId="0" fontId="10" fillId="0" borderId="0" xfId="0" applyFont="1"/>
    <xf numFmtId="0" fontId="12" fillId="0" borderId="0" xfId="1" applyFont="1" applyAlignment="1" applyProtection="1"/>
    <xf numFmtId="0" fontId="13" fillId="0" borderId="0" xfId="0" applyFont="1"/>
    <xf numFmtId="14" fontId="9" fillId="0" borderId="0" xfId="0" applyNumberFormat="1" applyFont="1"/>
    <xf numFmtId="0" fontId="9" fillId="0" borderId="0" xfId="0" applyFont="1" applyAlignment="1">
      <alignment horizontal="left" indent="2"/>
    </xf>
    <xf numFmtId="164" fontId="9" fillId="0" borderId="0" xfId="0" applyNumberFormat="1" applyFont="1"/>
    <xf numFmtId="0" fontId="10" fillId="0" borderId="0" xfId="0" applyFont="1" applyAlignment="1">
      <alignment horizontal="left" indent="2"/>
    </xf>
    <xf numFmtId="8" fontId="9" fillId="0" borderId="0" xfId="0" applyNumberFormat="1" applyFont="1"/>
    <xf numFmtId="0" fontId="3" fillId="0" borderId="0" xfId="1" applyAlignment="1" applyProtection="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358140</xdr:colOff>
      <xdr:row>1</xdr:row>
      <xdr:rowOff>60960</xdr:rowOff>
    </xdr:to>
    <xdr:pic>
      <xdr:nvPicPr>
        <xdr:cNvPr id="2" name="Picture 1" descr="BAS_logo.jpg"/>
        <xdr:cNvPicPr>
          <a:picLocks noChangeAspect="1"/>
        </xdr:cNvPicPr>
      </xdr:nvPicPr>
      <xdr:blipFill>
        <a:blip xmlns:r="http://schemas.openxmlformats.org/officeDocument/2006/relationships" r:embed="rId1" cstate="print"/>
        <a:stretch>
          <a:fillRect/>
        </a:stretch>
      </xdr:blipFill>
      <xdr:spPr>
        <a:xfrm>
          <a:off x="0" y="0"/>
          <a:ext cx="1501140"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to.gov.au/content/00281179.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elisted.com.au/Demutualised.aspx"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T65"/>
  <sheetViews>
    <sheetView tabSelected="1" workbookViewId="0"/>
  </sheetViews>
  <sheetFormatPr defaultRowHeight="15"/>
  <cols>
    <col min="1" max="1" width="6.140625" customWidth="1"/>
    <col min="2" max="2" width="10.5703125" bestFit="1" customWidth="1"/>
    <col min="3" max="5" width="8.7109375" customWidth="1"/>
    <col min="6" max="6" width="22.85546875" customWidth="1"/>
    <col min="7" max="7" width="10.85546875" customWidth="1"/>
    <col min="8" max="11" width="8.7109375" customWidth="1"/>
    <col min="12" max="12" width="9.42578125" customWidth="1"/>
    <col min="13" max="13" width="10.7109375" bestFit="1" customWidth="1"/>
    <col min="14" max="15" width="8.7109375" customWidth="1"/>
    <col min="16" max="16" width="8.7109375" hidden="1" customWidth="1"/>
    <col min="17" max="17" width="9.42578125" customWidth="1"/>
    <col min="18" max="18" width="8.7109375" customWidth="1"/>
    <col min="19" max="19" width="9.85546875" customWidth="1"/>
    <col min="20" max="20" width="8.7109375" customWidth="1"/>
  </cols>
  <sheetData>
    <row r="1" spans="1:14" ht="49.15" customHeight="1">
      <c r="F1" s="42" t="s">
        <v>75</v>
      </c>
      <c r="G1" s="42"/>
      <c r="H1" s="42"/>
      <c r="I1" s="42"/>
      <c r="J1" s="42"/>
      <c r="K1" s="42"/>
      <c r="L1" s="42"/>
      <c r="M1" s="42"/>
      <c r="N1" s="42"/>
    </row>
    <row r="2" spans="1:14" ht="9" customHeight="1"/>
    <row r="3" spans="1:14" s="59" customFormat="1" ht="15.75">
      <c r="A3" s="58" t="s">
        <v>33</v>
      </c>
    </row>
    <row r="4" spans="1:14" s="59" customFormat="1" ht="15.75">
      <c r="A4" s="59" t="s">
        <v>34</v>
      </c>
    </row>
    <row r="5" spans="1:14" s="59" customFormat="1" ht="15.75">
      <c r="A5" s="59" t="s">
        <v>35</v>
      </c>
    </row>
    <row r="6" spans="1:14" s="59" customFormat="1" ht="15.75">
      <c r="A6" s="59" t="s">
        <v>36</v>
      </c>
    </row>
    <row r="7" spans="1:14" s="59" customFormat="1" ht="15.75">
      <c r="A7" s="60" t="s">
        <v>45</v>
      </c>
    </row>
    <row r="8" spans="1:14" s="59" customFormat="1" ht="15.75">
      <c r="A8" s="59" t="s">
        <v>99</v>
      </c>
    </row>
    <row r="9" spans="1:14" s="59" customFormat="1" ht="15.75">
      <c r="A9" s="60" t="s">
        <v>46</v>
      </c>
    </row>
    <row r="10" spans="1:14" s="59" customFormat="1" ht="15.75"/>
    <row r="11" spans="1:14" s="59" customFormat="1" ht="15.75">
      <c r="A11" s="59" t="s">
        <v>100</v>
      </c>
    </row>
    <row r="12" spans="1:14" s="59" customFormat="1" ht="15.75"/>
    <row r="13" spans="1:14" s="59" customFormat="1" ht="15.75">
      <c r="A13" s="58" t="s">
        <v>37</v>
      </c>
      <c r="H13" s="61" t="s">
        <v>38</v>
      </c>
      <c r="I13" s="61"/>
      <c r="J13" s="61"/>
      <c r="L13" s="61"/>
    </row>
    <row r="14" spans="1:14" s="59" customFormat="1" ht="6" customHeight="1">
      <c r="I14" s="61"/>
      <c r="J14" s="61"/>
    </row>
    <row r="15" spans="1:14" s="59" customFormat="1" ht="15.75">
      <c r="A15" s="62" t="s">
        <v>40</v>
      </c>
      <c r="F15" s="63" t="s">
        <v>41</v>
      </c>
    </row>
    <row r="16" spans="1:14" s="59" customFormat="1" ht="15.75">
      <c r="A16" s="62" t="s">
        <v>39</v>
      </c>
      <c r="F16" s="63">
        <v>40632</v>
      </c>
    </row>
    <row r="17" spans="1:10" s="59" customFormat="1" ht="15.75">
      <c r="A17" s="62" t="s">
        <v>42</v>
      </c>
    </row>
    <row r="18" spans="1:10" s="59" customFormat="1" ht="15.75">
      <c r="A18" s="64" t="s">
        <v>43</v>
      </c>
      <c r="F18" s="65">
        <v>2.5464000000000002</v>
      </c>
    </row>
    <row r="19" spans="1:10" s="59" customFormat="1" ht="15.75">
      <c r="A19" s="66" t="s">
        <v>44</v>
      </c>
      <c r="F19" s="59">
        <v>0.73</v>
      </c>
    </row>
    <row r="20" spans="1:10" s="59" customFormat="1" ht="15.75">
      <c r="A20" s="66" t="s">
        <v>63</v>
      </c>
      <c r="F20" s="67">
        <v>5.32</v>
      </c>
    </row>
    <row r="21" spans="1:10" s="59" customFormat="1" ht="15.75"/>
    <row r="22" spans="1:10" s="59" customFormat="1" ht="15.75">
      <c r="A22" s="58" t="s">
        <v>101</v>
      </c>
    </row>
    <row r="23" spans="1:10" s="59" customFormat="1" ht="15.75"/>
    <row r="24" spans="1:10" s="59" customFormat="1" ht="15.75">
      <c r="A24" s="58" t="s">
        <v>47</v>
      </c>
    </row>
    <row r="25" spans="1:10" s="59" customFormat="1" ht="15.75">
      <c r="A25" s="59" t="s">
        <v>48</v>
      </c>
      <c r="B25" s="61"/>
      <c r="C25" s="61"/>
      <c r="D25" s="61"/>
      <c r="E25" s="61"/>
      <c r="F25" s="61"/>
      <c r="G25" s="61"/>
      <c r="I25" s="61"/>
      <c r="J25" s="61"/>
    </row>
    <row r="26" spans="1:10" s="59" customFormat="1" ht="15.75">
      <c r="C26" s="63"/>
      <c r="D26" s="63"/>
      <c r="E26" s="63"/>
    </row>
    <row r="27" spans="1:10" s="59" customFormat="1" ht="15.75">
      <c r="A27" s="59" t="s">
        <v>49</v>
      </c>
      <c r="C27" s="63"/>
      <c r="D27" s="63"/>
      <c r="E27" s="63"/>
    </row>
    <row r="28" spans="1:10" s="59" customFormat="1" ht="15.75">
      <c r="A28" s="59" t="s">
        <v>50</v>
      </c>
    </row>
    <row r="29" spans="1:10" s="59" customFormat="1" ht="15.75">
      <c r="F29" s="65"/>
      <c r="G29" s="65"/>
    </row>
    <row r="30" spans="1:10" s="59" customFormat="1" ht="15.75">
      <c r="A30" s="59" t="s">
        <v>51</v>
      </c>
      <c r="F30" s="65"/>
      <c r="G30" s="65"/>
    </row>
    <row r="31" spans="1:10" s="59" customFormat="1" ht="15.75">
      <c r="A31" s="59" t="s">
        <v>52</v>
      </c>
    </row>
    <row r="32" spans="1:10" s="59" customFormat="1" ht="15.75">
      <c r="A32" s="59" t="s">
        <v>53</v>
      </c>
    </row>
    <row r="33" spans="1:20" s="59" customFormat="1" ht="15.75"/>
    <row r="34" spans="1:20" s="59" customFormat="1" ht="15.75">
      <c r="A34" s="59" t="s">
        <v>54</v>
      </c>
    </row>
    <row r="35" spans="1:20" s="59" customFormat="1" ht="15.75">
      <c r="A35" s="59" t="s">
        <v>80</v>
      </c>
    </row>
    <row r="36" spans="1:20" s="59" customFormat="1" ht="15.75"/>
    <row r="37" spans="1:20" s="59" customFormat="1" ht="15.75">
      <c r="A37" s="58" t="s">
        <v>81</v>
      </c>
    </row>
    <row r="38" spans="1:20" s="59" customFormat="1" ht="15.75">
      <c r="A38" s="59" t="s">
        <v>82</v>
      </c>
    </row>
    <row r="39" spans="1:20" s="59" customFormat="1" ht="15.75"/>
    <row r="40" spans="1:20" s="59" customFormat="1" ht="15.75">
      <c r="A40" s="58" t="s">
        <v>55</v>
      </c>
    </row>
    <row r="41" spans="1:20" s="59" customFormat="1" ht="15.75">
      <c r="A41" s="59" t="s">
        <v>56</v>
      </c>
    </row>
    <row r="42" spans="1:20" s="59" customFormat="1" ht="15.75">
      <c r="A42" s="59" t="s">
        <v>57</v>
      </c>
    </row>
    <row r="43" spans="1:20" s="59" customFormat="1" ht="15.75">
      <c r="A43" s="59" t="s">
        <v>79</v>
      </c>
    </row>
    <row r="44" spans="1:20" s="2" customFormat="1" ht="12.75"/>
    <row r="45" spans="1:20">
      <c r="A45" s="15" t="s">
        <v>0</v>
      </c>
      <c r="B45" s="16"/>
      <c r="C45" s="16"/>
      <c r="D45" s="16"/>
      <c r="E45" s="16"/>
      <c r="F45" s="16"/>
      <c r="G45" s="17"/>
      <c r="H45" s="6" t="s">
        <v>1</v>
      </c>
      <c r="I45" s="7"/>
      <c r="J45" s="7"/>
      <c r="K45" s="8"/>
      <c r="L45" s="15" t="s">
        <v>2</v>
      </c>
      <c r="M45" s="16"/>
      <c r="N45" s="17"/>
      <c r="O45" s="6" t="s">
        <v>58</v>
      </c>
      <c r="P45" s="7"/>
      <c r="Q45" s="7"/>
      <c r="R45" s="7"/>
      <c r="S45" s="7"/>
      <c r="T45" s="8"/>
    </row>
    <row r="46" spans="1:20">
      <c r="A46" s="18" t="s">
        <v>15</v>
      </c>
      <c r="B46" s="19"/>
      <c r="C46" s="19"/>
      <c r="D46" s="19"/>
      <c r="E46" s="19"/>
      <c r="F46" s="19"/>
      <c r="G46" s="20"/>
      <c r="H46" s="9" t="s">
        <v>61</v>
      </c>
      <c r="I46" s="10"/>
      <c r="J46" s="10"/>
      <c r="K46" s="11"/>
      <c r="L46" s="18" t="s">
        <v>59</v>
      </c>
      <c r="M46" s="19"/>
      <c r="N46" s="20"/>
      <c r="O46" s="9" t="s">
        <v>60</v>
      </c>
      <c r="P46" s="10"/>
      <c r="Q46" s="10"/>
      <c r="R46" s="10"/>
      <c r="S46" s="10"/>
      <c r="T46" s="11"/>
    </row>
    <row r="47" spans="1:20" ht="5.45" customHeight="1">
      <c r="A47" s="21"/>
      <c r="B47" s="22"/>
      <c r="C47" s="22"/>
      <c r="D47" s="22"/>
      <c r="E47" s="22"/>
      <c r="F47" s="22"/>
      <c r="G47" s="23"/>
      <c r="H47" s="12"/>
      <c r="I47" s="13"/>
      <c r="J47" s="13"/>
      <c r="K47" s="14"/>
      <c r="L47" s="18"/>
      <c r="M47" s="19"/>
      <c r="N47" s="20"/>
      <c r="O47" s="9"/>
      <c r="P47" s="10"/>
      <c r="Q47" s="10"/>
      <c r="R47" s="10"/>
      <c r="S47" s="10"/>
      <c r="T47" s="11"/>
    </row>
    <row r="48" spans="1:20" s="1" customFormat="1">
      <c r="A48" s="4"/>
      <c r="B48" s="4">
        <v>1</v>
      </c>
      <c r="C48" s="4">
        <f>+B48+1</f>
        <v>2</v>
      </c>
      <c r="D48" s="4">
        <f t="shared" ref="D48:T48" si="0">+C48+1</f>
        <v>3</v>
      </c>
      <c r="E48" s="4">
        <f t="shared" si="0"/>
        <v>4</v>
      </c>
      <c r="F48" s="4">
        <f t="shared" si="0"/>
        <v>5</v>
      </c>
      <c r="G48" s="4">
        <f t="shared" si="0"/>
        <v>6</v>
      </c>
      <c r="H48" s="3">
        <f t="shared" si="0"/>
        <v>7</v>
      </c>
      <c r="I48" s="3">
        <f t="shared" si="0"/>
        <v>8</v>
      </c>
      <c r="J48" s="3">
        <f t="shared" si="0"/>
        <v>9</v>
      </c>
      <c r="K48" s="3">
        <f t="shared" si="0"/>
        <v>10</v>
      </c>
      <c r="L48" s="4">
        <f t="shared" si="0"/>
        <v>11</v>
      </c>
      <c r="M48" s="4">
        <f t="shared" si="0"/>
        <v>12</v>
      </c>
      <c r="N48" s="4">
        <f t="shared" si="0"/>
        <v>13</v>
      </c>
      <c r="O48" s="5">
        <f t="shared" si="0"/>
        <v>14</v>
      </c>
      <c r="P48" s="3">
        <f t="shared" si="0"/>
        <v>15</v>
      </c>
      <c r="Q48" s="3">
        <f t="shared" si="0"/>
        <v>16</v>
      </c>
      <c r="R48" s="3">
        <f t="shared" si="0"/>
        <v>17</v>
      </c>
      <c r="S48" s="3">
        <f t="shared" si="0"/>
        <v>18</v>
      </c>
      <c r="T48" s="3">
        <f t="shared" si="0"/>
        <v>19</v>
      </c>
    </row>
    <row r="49" spans="1:20" s="40" customFormat="1" ht="48">
      <c r="A49" s="37" t="s">
        <v>3</v>
      </c>
      <c r="B49" s="37" t="s">
        <v>12</v>
      </c>
      <c r="C49" s="37" t="s">
        <v>13</v>
      </c>
      <c r="D49" s="37" t="s">
        <v>96</v>
      </c>
      <c r="E49" s="37" t="s">
        <v>97</v>
      </c>
      <c r="F49" s="37" t="s">
        <v>95</v>
      </c>
      <c r="G49" s="37" t="s">
        <v>14</v>
      </c>
      <c r="H49" s="38" t="s">
        <v>62</v>
      </c>
      <c r="I49" s="38" t="s">
        <v>17</v>
      </c>
      <c r="J49" s="38" t="s">
        <v>18</v>
      </c>
      <c r="K49" s="38" t="s">
        <v>21</v>
      </c>
      <c r="L49" s="37" t="s">
        <v>71</v>
      </c>
      <c r="M49" s="37" t="s">
        <v>31</v>
      </c>
      <c r="N49" s="37" t="s">
        <v>30</v>
      </c>
      <c r="O49" s="39" t="s">
        <v>16</v>
      </c>
      <c r="P49" s="38" t="s">
        <v>26</v>
      </c>
      <c r="Q49" s="38" t="s">
        <v>27</v>
      </c>
      <c r="R49" s="38" t="s">
        <v>69</v>
      </c>
      <c r="S49" s="39" t="s">
        <v>32</v>
      </c>
      <c r="T49" s="39" t="s">
        <v>70</v>
      </c>
    </row>
    <row r="50" spans="1:20" s="28" customFormat="1" ht="55.15" customHeight="1">
      <c r="A50" s="24"/>
      <c r="B50" s="24" t="s">
        <v>25</v>
      </c>
      <c r="C50" s="24"/>
      <c r="D50" s="24"/>
      <c r="E50" s="24"/>
      <c r="F50" s="24"/>
      <c r="G50" s="24"/>
      <c r="H50" s="25" t="s">
        <v>19</v>
      </c>
      <c r="I50" s="26" t="s">
        <v>74</v>
      </c>
      <c r="J50" s="26" t="s">
        <v>20</v>
      </c>
      <c r="K50" s="25" t="s">
        <v>22</v>
      </c>
      <c r="L50" s="24" t="s">
        <v>23</v>
      </c>
      <c r="M50" s="24" t="s">
        <v>77</v>
      </c>
      <c r="N50" s="24" t="s">
        <v>76</v>
      </c>
      <c r="O50" s="27" t="s">
        <v>24</v>
      </c>
      <c r="P50" s="25" t="s">
        <v>73</v>
      </c>
      <c r="Q50" s="25" t="s">
        <v>28</v>
      </c>
      <c r="R50" s="25" t="s">
        <v>29</v>
      </c>
      <c r="S50" s="25" t="s">
        <v>78</v>
      </c>
      <c r="T50" s="25" t="s">
        <v>72</v>
      </c>
    </row>
    <row r="51" spans="1:20" s="36" customFormat="1" ht="12">
      <c r="A51" s="29" t="s">
        <v>4</v>
      </c>
      <c r="B51" s="57">
        <v>34919</v>
      </c>
      <c r="C51" s="53"/>
      <c r="D51" s="56">
        <v>1.1399999999999999</v>
      </c>
      <c r="E51" s="55"/>
      <c r="F51" s="54" t="s">
        <v>102</v>
      </c>
      <c r="G51" s="56">
        <f>ROUND(C51*D51+E51,2)</f>
        <v>0</v>
      </c>
      <c r="H51" s="31">
        <f>ROUND($C51*$F$19,)</f>
        <v>0</v>
      </c>
      <c r="I51" s="32">
        <f>ROUND(H51*$F$20,2)</f>
        <v>0</v>
      </c>
      <c r="J51" s="32">
        <f>ROUND($F$18*C51,2)</f>
        <v>0</v>
      </c>
      <c r="K51" s="32">
        <f>+I51+J51</f>
        <v>0</v>
      </c>
      <c r="L51" s="33">
        <f>+K51-G51</f>
        <v>0</v>
      </c>
      <c r="M51" s="30">
        <v>40632</v>
      </c>
      <c r="N51" s="33">
        <f>+I51</f>
        <v>0</v>
      </c>
      <c r="O51" s="34" t="str">
        <f>IF(L51&gt;0,"Yes","No")</f>
        <v>No</v>
      </c>
      <c r="P51" s="35">
        <f t="shared" ref="P51:P52" si="1">IF($H51=0,0,J51/K51)</f>
        <v>0</v>
      </c>
      <c r="Q51" s="31">
        <f>ROUND(P51*G51,2)</f>
        <v>0</v>
      </c>
      <c r="R51" s="32">
        <f>+J51-Q51</f>
        <v>0</v>
      </c>
      <c r="S51" s="41" t="str">
        <f>IF($H51=0,"",B51)</f>
        <v/>
      </c>
      <c r="T51" s="31">
        <f>+G51-Q51</f>
        <v>0</v>
      </c>
    </row>
    <row r="52" spans="1:20" s="36" customFormat="1" ht="12">
      <c r="A52" s="29" t="s">
        <v>5</v>
      </c>
      <c r="B52" s="57">
        <v>35461</v>
      </c>
      <c r="C52" s="53"/>
      <c r="D52" s="56">
        <v>1.665</v>
      </c>
      <c r="E52" s="55"/>
      <c r="F52" s="54" t="s">
        <v>98</v>
      </c>
      <c r="G52" s="56">
        <f t="shared" ref="G52:G63" si="2">ROUND(C52*D52+E52,2)</f>
        <v>0</v>
      </c>
      <c r="H52" s="29">
        <f>ROUND($C52*$F$19,)</f>
        <v>0</v>
      </c>
      <c r="I52" s="33">
        <f>ROUND(H52*$F$20,2)</f>
        <v>0</v>
      </c>
      <c r="J52" s="33">
        <f>ROUND($F$18*C52,2)</f>
        <v>0</v>
      </c>
      <c r="K52" s="33">
        <f t="shared" ref="K52:K63" si="3">+I52+J52</f>
        <v>0</v>
      </c>
      <c r="L52" s="33">
        <f t="shared" ref="L52:L63" si="4">+K52-G52</f>
        <v>0</v>
      </c>
      <c r="M52" s="30">
        <v>40632</v>
      </c>
      <c r="N52" s="33">
        <f t="shared" ref="N52:N63" si="5">+I52</f>
        <v>0</v>
      </c>
      <c r="O52" s="29" t="str">
        <f t="shared" ref="O52:O63" si="6">IF(L52&gt;0,"Yes","No")</f>
        <v>No</v>
      </c>
      <c r="P52" s="43">
        <f t="shared" si="1"/>
        <v>0</v>
      </c>
      <c r="Q52" s="29">
        <f t="shared" ref="Q52:Q63" si="7">ROUND(P52*G52,2)</f>
        <v>0</v>
      </c>
      <c r="R52" s="33">
        <f t="shared" ref="R52:R63" si="8">+J52-Q52</f>
        <v>0</v>
      </c>
      <c r="S52" s="30" t="str">
        <f t="shared" ref="S52:S63" si="9">IF($H52=0,"",B52)</f>
        <v/>
      </c>
      <c r="T52" s="29">
        <f t="shared" ref="T52:T63" si="10">+G52-Q52</f>
        <v>0</v>
      </c>
    </row>
    <row r="53" spans="1:20" s="36" customFormat="1" ht="12">
      <c r="A53" s="29" t="s">
        <v>6</v>
      </c>
      <c r="B53" s="57">
        <v>35643</v>
      </c>
      <c r="C53" s="53"/>
      <c r="D53" s="56">
        <v>2.117</v>
      </c>
      <c r="E53" s="55"/>
      <c r="F53" s="54" t="s">
        <v>98</v>
      </c>
      <c r="G53" s="56">
        <f t="shared" si="2"/>
        <v>0</v>
      </c>
      <c r="H53" s="31">
        <f>ROUND($C53*$F$19,)</f>
        <v>0</v>
      </c>
      <c r="I53" s="32">
        <f>ROUND(H53*$F$20,2)</f>
        <v>0</v>
      </c>
      <c r="J53" s="32">
        <f>ROUND($F$18*C53,2)</f>
        <v>0</v>
      </c>
      <c r="K53" s="32">
        <f t="shared" si="3"/>
        <v>0</v>
      </c>
      <c r="L53" s="33">
        <f t="shared" si="4"/>
        <v>0</v>
      </c>
      <c r="M53" s="30">
        <v>40632</v>
      </c>
      <c r="N53" s="33">
        <f t="shared" si="5"/>
        <v>0</v>
      </c>
      <c r="O53" s="34" t="str">
        <f t="shared" si="6"/>
        <v>No</v>
      </c>
      <c r="P53" s="35">
        <f>IF($H53=0,0,J53/K53)</f>
        <v>0</v>
      </c>
      <c r="Q53" s="31">
        <f t="shared" si="7"/>
        <v>0</v>
      </c>
      <c r="R53" s="32">
        <f t="shared" si="8"/>
        <v>0</v>
      </c>
      <c r="S53" s="41" t="str">
        <f t="shared" si="9"/>
        <v/>
      </c>
      <c r="T53" s="31">
        <f t="shared" si="10"/>
        <v>0</v>
      </c>
    </row>
    <row r="54" spans="1:20" s="36" customFormat="1" ht="12">
      <c r="A54" s="29" t="s">
        <v>7</v>
      </c>
      <c r="B54" s="57">
        <v>35825</v>
      </c>
      <c r="C54" s="53"/>
      <c r="D54" s="56">
        <v>2.85</v>
      </c>
      <c r="E54" s="55"/>
      <c r="F54" s="54" t="s">
        <v>98</v>
      </c>
      <c r="G54" s="56">
        <f t="shared" si="2"/>
        <v>0</v>
      </c>
      <c r="H54" s="29">
        <f>ROUND($C54*$F$19,)</f>
        <v>0</v>
      </c>
      <c r="I54" s="33">
        <f>ROUND(H54*$F$20,2)</f>
        <v>0</v>
      </c>
      <c r="J54" s="33">
        <f>ROUND($F$18*C54,2)</f>
        <v>0</v>
      </c>
      <c r="K54" s="33">
        <f t="shared" si="3"/>
        <v>0</v>
      </c>
      <c r="L54" s="33">
        <f t="shared" si="4"/>
        <v>0</v>
      </c>
      <c r="M54" s="30">
        <v>40632</v>
      </c>
      <c r="N54" s="33">
        <f t="shared" si="5"/>
        <v>0</v>
      </c>
      <c r="O54" s="29" t="str">
        <f t="shared" si="6"/>
        <v>No</v>
      </c>
      <c r="P54" s="43">
        <f t="shared" ref="P54:P63" si="11">IF($H54=0,0,J54/K54)</f>
        <v>0</v>
      </c>
      <c r="Q54" s="29">
        <f t="shared" si="7"/>
        <v>0</v>
      </c>
      <c r="R54" s="33">
        <f t="shared" si="8"/>
        <v>0</v>
      </c>
      <c r="S54" s="30" t="str">
        <f t="shared" si="9"/>
        <v/>
      </c>
      <c r="T54" s="29">
        <f t="shared" si="10"/>
        <v>0</v>
      </c>
    </row>
    <row r="55" spans="1:20" s="36" customFormat="1" ht="12">
      <c r="A55" s="29" t="s">
        <v>8</v>
      </c>
      <c r="B55" s="57">
        <v>36007</v>
      </c>
      <c r="C55" s="53"/>
      <c r="D55" s="56">
        <v>3.1179999999999999</v>
      </c>
      <c r="E55" s="55"/>
      <c r="F55" s="54" t="s">
        <v>98</v>
      </c>
      <c r="G55" s="56">
        <f t="shared" si="2"/>
        <v>0</v>
      </c>
      <c r="H55" s="31">
        <f>ROUND($C55*$F$19,)</f>
        <v>0</v>
      </c>
      <c r="I55" s="32">
        <f>ROUND(H55*$F$20,2)</f>
        <v>0</v>
      </c>
      <c r="J55" s="32">
        <f>ROUND($F$18*C55,2)</f>
        <v>0</v>
      </c>
      <c r="K55" s="32">
        <f t="shared" si="3"/>
        <v>0</v>
      </c>
      <c r="L55" s="33">
        <f t="shared" si="4"/>
        <v>0</v>
      </c>
      <c r="M55" s="30">
        <v>40632</v>
      </c>
      <c r="N55" s="33">
        <f t="shared" si="5"/>
        <v>0</v>
      </c>
      <c r="O55" s="34" t="str">
        <f t="shared" si="6"/>
        <v>No</v>
      </c>
      <c r="P55" s="35">
        <f t="shared" si="11"/>
        <v>0</v>
      </c>
      <c r="Q55" s="31">
        <f t="shared" si="7"/>
        <v>0</v>
      </c>
      <c r="R55" s="32">
        <f t="shared" si="8"/>
        <v>0</v>
      </c>
      <c r="S55" s="41" t="str">
        <f t="shared" si="9"/>
        <v/>
      </c>
      <c r="T55" s="31">
        <f t="shared" si="10"/>
        <v>0</v>
      </c>
    </row>
    <row r="56" spans="1:20" s="36" customFormat="1" ht="12">
      <c r="A56" s="29" t="s">
        <v>9</v>
      </c>
      <c r="B56" s="57">
        <v>39878</v>
      </c>
      <c r="C56" s="53"/>
      <c r="D56" s="56">
        <v>2.95</v>
      </c>
      <c r="E56" s="55"/>
      <c r="F56" s="54" t="s">
        <v>98</v>
      </c>
      <c r="G56" s="56">
        <f t="shared" si="2"/>
        <v>0</v>
      </c>
      <c r="H56" s="29">
        <f>ROUND($C56*$F$19,)</f>
        <v>0</v>
      </c>
      <c r="I56" s="33">
        <f>ROUND(H56*$F$20,2)</f>
        <v>0</v>
      </c>
      <c r="J56" s="33">
        <f>ROUND($F$18*C56,2)</f>
        <v>0</v>
      </c>
      <c r="K56" s="33">
        <f t="shared" si="3"/>
        <v>0</v>
      </c>
      <c r="L56" s="33">
        <f t="shared" si="4"/>
        <v>0</v>
      </c>
      <c r="M56" s="30">
        <v>40632</v>
      </c>
      <c r="N56" s="33">
        <f t="shared" si="5"/>
        <v>0</v>
      </c>
      <c r="O56" s="29" t="str">
        <f t="shared" si="6"/>
        <v>No</v>
      </c>
      <c r="P56" s="43">
        <f t="shared" si="11"/>
        <v>0</v>
      </c>
      <c r="Q56" s="29">
        <f t="shared" si="7"/>
        <v>0</v>
      </c>
      <c r="R56" s="33">
        <f t="shared" si="8"/>
        <v>0</v>
      </c>
      <c r="S56" s="30" t="str">
        <f t="shared" si="9"/>
        <v/>
      </c>
      <c r="T56" s="29">
        <f t="shared" si="10"/>
        <v>0</v>
      </c>
    </row>
    <row r="57" spans="1:20" s="36" customFormat="1" ht="12">
      <c r="A57" s="29" t="s">
        <v>10</v>
      </c>
      <c r="B57" s="57">
        <v>40046</v>
      </c>
      <c r="C57" s="53"/>
      <c r="D57" s="56">
        <v>4.22</v>
      </c>
      <c r="E57" s="55"/>
      <c r="F57" s="54" t="s">
        <v>98</v>
      </c>
      <c r="G57" s="56">
        <f t="shared" si="2"/>
        <v>0</v>
      </c>
      <c r="H57" s="31">
        <f>ROUND($C57*$F$19,)</f>
        <v>0</v>
      </c>
      <c r="I57" s="32">
        <f>ROUND(H57*$F$20,2)</f>
        <v>0</v>
      </c>
      <c r="J57" s="32">
        <f>ROUND($F$18*C57,2)</f>
        <v>0</v>
      </c>
      <c r="K57" s="32">
        <f t="shared" si="3"/>
        <v>0</v>
      </c>
      <c r="L57" s="33">
        <f t="shared" si="4"/>
        <v>0</v>
      </c>
      <c r="M57" s="30">
        <v>40632</v>
      </c>
      <c r="N57" s="33">
        <f t="shared" si="5"/>
        <v>0</v>
      </c>
      <c r="O57" s="34" t="str">
        <f t="shared" si="6"/>
        <v>No</v>
      </c>
      <c r="P57" s="35">
        <f t="shared" si="11"/>
        <v>0</v>
      </c>
      <c r="Q57" s="31">
        <f t="shared" si="7"/>
        <v>0</v>
      </c>
      <c r="R57" s="32">
        <f t="shared" si="8"/>
        <v>0</v>
      </c>
      <c r="S57" s="41" t="str">
        <f t="shared" si="9"/>
        <v/>
      </c>
      <c r="T57" s="31">
        <f t="shared" si="10"/>
        <v>0</v>
      </c>
    </row>
    <row r="58" spans="1:20" s="36" customFormat="1" ht="12">
      <c r="A58" s="29" t="s">
        <v>11</v>
      </c>
      <c r="B58" s="52"/>
      <c r="C58" s="53"/>
      <c r="D58" s="53"/>
      <c r="E58" s="53"/>
      <c r="F58" s="53"/>
      <c r="G58" s="56">
        <f t="shared" si="2"/>
        <v>0</v>
      </c>
      <c r="H58" s="29">
        <f>ROUND($C58*$F$19,)</f>
        <v>0</v>
      </c>
      <c r="I58" s="33">
        <f>ROUND(H58*$F$20,2)</f>
        <v>0</v>
      </c>
      <c r="J58" s="33">
        <f>ROUND($F$18*C58,2)</f>
        <v>0</v>
      </c>
      <c r="K58" s="33">
        <f t="shared" si="3"/>
        <v>0</v>
      </c>
      <c r="L58" s="33">
        <f t="shared" si="4"/>
        <v>0</v>
      </c>
      <c r="M58" s="30">
        <v>40632</v>
      </c>
      <c r="N58" s="33">
        <f t="shared" si="5"/>
        <v>0</v>
      </c>
      <c r="O58" s="29" t="str">
        <f t="shared" si="6"/>
        <v>No</v>
      </c>
      <c r="P58" s="43">
        <f t="shared" si="11"/>
        <v>0</v>
      </c>
      <c r="Q58" s="29">
        <f t="shared" si="7"/>
        <v>0</v>
      </c>
      <c r="R58" s="33">
        <f t="shared" si="8"/>
        <v>0</v>
      </c>
      <c r="S58" s="30" t="str">
        <f t="shared" si="9"/>
        <v/>
      </c>
      <c r="T58" s="29">
        <f t="shared" si="10"/>
        <v>0</v>
      </c>
    </row>
    <row r="59" spans="1:20" s="36" customFormat="1" ht="12">
      <c r="A59" s="29" t="s">
        <v>64</v>
      </c>
      <c r="B59" s="52"/>
      <c r="C59" s="53"/>
      <c r="D59" s="53"/>
      <c r="E59" s="53"/>
      <c r="F59" s="53"/>
      <c r="G59" s="56">
        <f t="shared" si="2"/>
        <v>0</v>
      </c>
      <c r="H59" s="31">
        <f>ROUND($C59*$F$19,)</f>
        <v>0</v>
      </c>
      <c r="I59" s="32">
        <f>ROUND(H59*$F$20,2)</f>
        <v>0</v>
      </c>
      <c r="J59" s="32">
        <f>ROUND($F$18*C59,2)</f>
        <v>0</v>
      </c>
      <c r="K59" s="32">
        <f t="shared" si="3"/>
        <v>0</v>
      </c>
      <c r="L59" s="33">
        <f t="shared" si="4"/>
        <v>0</v>
      </c>
      <c r="M59" s="30">
        <v>40632</v>
      </c>
      <c r="N59" s="33">
        <f t="shared" si="5"/>
        <v>0</v>
      </c>
      <c r="O59" s="34" t="str">
        <f t="shared" si="6"/>
        <v>No</v>
      </c>
      <c r="P59" s="35">
        <f t="shared" si="11"/>
        <v>0</v>
      </c>
      <c r="Q59" s="31">
        <f t="shared" si="7"/>
        <v>0</v>
      </c>
      <c r="R59" s="32">
        <f t="shared" si="8"/>
        <v>0</v>
      </c>
      <c r="S59" s="41" t="str">
        <f t="shared" si="9"/>
        <v/>
      </c>
      <c r="T59" s="31">
        <f t="shared" si="10"/>
        <v>0</v>
      </c>
    </row>
    <row r="60" spans="1:20" s="36" customFormat="1" ht="12">
      <c r="A60" s="29" t="s">
        <v>65</v>
      </c>
      <c r="B60" s="52"/>
      <c r="C60" s="53"/>
      <c r="D60" s="53"/>
      <c r="E60" s="53"/>
      <c r="F60" s="53"/>
      <c r="G60" s="56">
        <f t="shared" si="2"/>
        <v>0</v>
      </c>
      <c r="H60" s="29">
        <f>ROUND($C60*$F$19,)</f>
        <v>0</v>
      </c>
      <c r="I60" s="33">
        <f>ROUND(H60*$F$20,2)</f>
        <v>0</v>
      </c>
      <c r="J60" s="33">
        <f>ROUND($F$18*C60,2)</f>
        <v>0</v>
      </c>
      <c r="K60" s="33">
        <f t="shared" si="3"/>
        <v>0</v>
      </c>
      <c r="L60" s="33">
        <f t="shared" si="4"/>
        <v>0</v>
      </c>
      <c r="M60" s="30">
        <v>40632</v>
      </c>
      <c r="N60" s="33">
        <f t="shared" si="5"/>
        <v>0</v>
      </c>
      <c r="O60" s="29" t="str">
        <f t="shared" si="6"/>
        <v>No</v>
      </c>
      <c r="P60" s="43">
        <f t="shared" si="11"/>
        <v>0</v>
      </c>
      <c r="Q60" s="29">
        <f t="shared" si="7"/>
        <v>0</v>
      </c>
      <c r="R60" s="33">
        <f t="shared" si="8"/>
        <v>0</v>
      </c>
      <c r="S60" s="30" t="str">
        <f t="shared" si="9"/>
        <v/>
      </c>
      <c r="T60" s="29">
        <f t="shared" si="10"/>
        <v>0</v>
      </c>
    </row>
    <row r="61" spans="1:20" s="36" customFormat="1" ht="12">
      <c r="A61" s="29" t="s">
        <v>66</v>
      </c>
      <c r="B61" s="52"/>
      <c r="C61" s="53"/>
      <c r="D61" s="53"/>
      <c r="E61" s="53"/>
      <c r="F61" s="53"/>
      <c r="G61" s="56">
        <f t="shared" si="2"/>
        <v>0</v>
      </c>
      <c r="H61" s="31">
        <f>ROUND($C61*$F$19,)</f>
        <v>0</v>
      </c>
      <c r="I61" s="32">
        <f>ROUND(H61*$F$20,2)</f>
        <v>0</v>
      </c>
      <c r="J61" s="32">
        <f>ROUND($F$18*C61,2)</f>
        <v>0</v>
      </c>
      <c r="K61" s="32">
        <f t="shared" si="3"/>
        <v>0</v>
      </c>
      <c r="L61" s="33">
        <f t="shared" si="4"/>
        <v>0</v>
      </c>
      <c r="M61" s="30">
        <v>40632</v>
      </c>
      <c r="N61" s="33">
        <f t="shared" si="5"/>
        <v>0</v>
      </c>
      <c r="O61" s="34" t="str">
        <f t="shared" si="6"/>
        <v>No</v>
      </c>
      <c r="P61" s="35">
        <f t="shared" si="11"/>
        <v>0</v>
      </c>
      <c r="Q61" s="31">
        <f t="shared" si="7"/>
        <v>0</v>
      </c>
      <c r="R61" s="32">
        <f t="shared" si="8"/>
        <v>0</v>
      </c>
      <c r="S61" s="41" t="str">
        <f t="shared" si="9"/>
        <v/>
      </c>
      <c r="T61" s="31">
        <f t="shared" si="10"/>
        <v>0</v>
      </c>
    </row>
    <row r="62" spans="1:20" s="36" customFormat="1" ht="12">
      <c r="A62" s="29" t="s">
        <v>67</v>
      </c>
      <c r="B62" s="52"/>
      <c r="C62" s="53"/>
      <c r="D62" s="53"/>
      <c r="E62" s="53"/>
      <c r="F62" s="53"/>
      <c r="G62" s="56">
        <f t="shared" si="2"/>
        <v>0</v>
      </c>
      <c r="H62" s="29">
        <f>ROUND($C62*$F$19,)</f>
        <v>0</v>
      </c>
      <c r="I62" s="33">
        <f>ROUND(H62*$F$20,2)</f>
        <v>0</v>
      </c>
      <c r="J62" s="33">
        <f>ROUND($F$18*C62,2)</f>
        <v>0</v>
      </c>
      <c r="K62" s="33">
        <f t="shared" si="3"/>
        <v>0</v>
      </c>
      <c r="L62" s="33">
        <f t="shared" si="4"/>
        <v>0</v>
      </c>
      <c r="M62" s="30">
        <v>40632</v>
      </c>
      <c r="N62" s="33">
        <f t="shared" si="5"/>
        <v>0</v>
      </c>
      <c r="O62" s="29" t="str">
        <f t="shared" si="6"/>
        <v>No</v>
      </c>
      <c r="P62" s="43">
        <f t="shared" si="11"/>
        <v>0</v>
      </c>
      <c r="Q62" s="29">
        <f t="shared" si="7"/>
        <v>0</v>
      </c>
      <c r="R62" s="33">
        <f t="shared" si="8"/>
        <v>0</v>
      </c>
      <c r="S62" s="30" t="str">
        <f t="shared" si="9"/>
        <v/>
      </c>
      <c r="T62" s="29">
        <f t="shared" si="10"/>
        <v>0</v>
      </c>
    </row>
    <row r="63" spans="1:20" s="36" customFormat="1" ht="12">
      <c r="A63" s="29" t="s">
        <v>68</v>
      </c>
      <c r="B63" s="52"/>
      <c r="C63" s="53"/>
      <c r="D63" s="53"/>
      <c r="E63" s="53"/>
      <c r="F63" s="53"/>
      <c r="G63" s="56">
        <f t="shared" si="2"/>
        <v>0</v>
      </c>
      <c r="H63" s="31">
        <f>ROUND($C63*$F$19,)</f>
        <v>0</v>
      </c>
      <c r="I63" s="32">
        <f>ROUND(H63*$F$20,2)</f>
        <v>0</v>
      </c>
      <c r="J63" s="32">
        <f>ROUND($F$18*C63,2)</f>
        <v>0</v>
      </c>
      <c r="K63" s="32">
        <f t="shared" si="3"/>
        <v>0</v>
      </c>
      <c r="L63" s="33">
        <f t="shared" si="4"/>
        <v>0</v>
      </c>
      <c r="M63" s="30">
        <v>40632</v>
      </c>
      <c r="N63" s="33">
        <f t="shared" si="5"/>
        <v>0</v>
      </c>
      <c r="O63" s="34" t="str">
        <f t="shared" si="6"/>
        <v>No</v>
      </c>
      <c r="P63" s="35">
        <f t="shared" si="11"/>
        <v>0</v>
      </c>
      <c r="Q63" s="31">
        <f t="shared" si="7"/>
        <v>0</v>
      </c>
      <c r="R63" s="32">
        <f t="shared" si="8"/>
        <v>0</v>
      </c>
      <c r="S63" s="41" t="str">
        <f t="shared" si="9"/>
        <v/>
      </c>
      <c r="T63" s="31">
        <f t="shared" si="10"/>
        <v>0</v>
      </c>
    </row>
    <row r="64" spans="1:20" ht="15.75" thickBot="1">
      <c r="C64" s="45">
        <f>SUM(C51:C63)</f>
        <v>0</v>
      </c>
      <c r="G64" s="44">
        <f>SUM(G51:G63)</f>
        <v>0</v>
      </c>
      <c r="H64" s="45">
        <f>SUM(H51:H63)</f>
        <v>0</v>
      </c>
      <c r="K64" s="44">
        <f>SUM(K51:K63)</f>
        <v>0</v>
      </c>
      <c r="L64" s="44">
        <f>SUM(L51:L63)</f>
        <v>0</v>
      </c>
      <c r="N64" s="44">
        <f>SUM(N51:N63)</f>
        <v>0</v>
      </c>
      <c r="R64" s="44">
        <f>SUM(R51:R63)</f>
        <v>0</v>
      </c>
      <c r="T64" s="44">
        <f>SUM(T51:T63)</f>
        <v>0</v>
      </c>
    </row>
    <row r="65" ht="15.75" thickTop="1"/>
  </sheetData>
  <dataValidations count="1">
    <dataValidation allowBlank="1" showInputMessage="1" showErrorMessage="1" promptTitle="AMP shares" prompt="Fixed ratio of 0.73 AMP shares for every 1 AXA share.  Please override if rounding is incorrect." sqref="H51:H63"/>
  </dataValidations>
  <hyperlinks>
    <hyperlink ref="H13:J13" r:id="rId1" display="See www.ato.gov.au and search for 00281179"/>
  </hyperlinks>
  <pageMargins left="0.1" right="0.08" top="0.47244094488188981" bottom="0.8" header="0.23622047244094491" footer="0.15748031496062992"/>
  <pageSetup paperSize="9" scale="77" fitToHeight="2" orientation="landscape" r:id="rId2"/>
  <rowBreaks count="2" manualBreakCount="2">
    <brk id="43" max="16383" man="1"/>
    <brk id="44" max="16383" man="1"/>
  </rowBreaks>
  <drawing r:id="rId3"/>
</worksheet>
</file>

<file path=xl/worksheets/sheet2.xml><?xml version="1.0" encoding="utf-8"?>
<worksheet xmlns="http://schemas.openxmlformats.org/spreadsheetml/2006/main" xmlns:r="http://schemas.openxmlformats.org/officeDocument/2006/relationships">
  <dimension ref="A1:J17"/>
  <sheetViews>
    <sheetView workbookViewId="0">
      <selection activeCell="A18" sqref="A18"/>
    </sheetView>
  </sheetViews>
  <sheetFormatPr defaultRowHeight="15"/>
  <cols>
    <col min="1" max="1" width="11.28515625" customWidth="1"/>
    <col min="2" max="2" width="10.5703125" customWidth="1"/>
  </cols>
  <sheetData>
    <row r="1" spans="1:10">
      <c r="A1" s="48" t="s">
        <v>92</v>
      </c>
    </row>
    <row r="3" spans="1:10" ht="18.75" customHeight="1">
      <c r="A3" s="48" t="s">
        <v>83</v>
      </c>
      <c r="B3" s="48" t="s">
        <v>88</v>
      </c>
      <c r="C3" s="48" t="s">
        <v>83</v>
      </c>
      <c r="D3" s="48"/>
    </row>
    <row r="4" spans="1:10">
      <c r="A4" s="48" t="s">
        <v>84</v>
      </c>
      <c r="B4" s="48" t="s">
        <v>90</v>
      </c>
      <c r="C4" s="48" t="s">
        <v>87</v>
      </c>
      <c r="D4" s="48" t="s">
        <v>85</v>
      </c>
    </row>
    <row r="5" spans="1:10">
      <c r="A5" s="48" t="s">
        <v>86</v>
      </c>
      <c r="B5" s="48" t="s">
        <v>86</v>
      </c>
      <c r="C5" s="48" t="s">
        <v>89</v>
      </c>
      <c r="D5" s="48" t="s">
        <v>91</v>
      </c>
    </row>
    <row r="6" spans="1:10">
      <c r="A6" s="46">
        <v>35461</v>
      </c>
      <c r="B6" s="49">
        <v>35489</v>
      </c>
      <c r="C6">
        <v>4</v>
      </c>
      <c r="D6" s="50">
        <f>166.5/100</f>
        <v>1.665</v>
      </c>
    </row>
    <row r="7" spans="1:10">
      <c r="A7" s="46">
        <v>35643</v>
      </c>
      <c r="B7" s="49">
        <v>35671</v>
      </c>
      <c r="C7">
        <v>4</v>
      </c>
      <c r="D7" s="50">
        <f>211.7/100</f>
        <v>2.117</v>
      </c>
      <c r="J7" s="47"/>
    </row>
    <row r="8" spans="1:10">
      <c r="A8" s="46">
        <v>35825</v>
      </c>
      <c r="B8" s="49">
        <v>35853</v>
      </c>
      <c r="C8">
        <v>4.5</v>
      </c>
      <c r="D8" s="50">
        <v>2.85</v>
      </c>
    </row>
    <row r="9" spans="1:10">
      <c r="A9" s="46">
        <v>36007</v>
      </c>
      <c r="B9" s="49">
        <v>36035</v>
      </c>
      <c r="C9">
        <v>4.25</v>
      </c>
      <c r="D9" s="50">
        <v>3.1179999999999999</v>
      </c>
    </row>
    <row r="10" spans="1:10">
      <c r="A10" s="46">
        <v>39878</v>
      </c>
      <c r="B10" s="49">
        <v>39912</v>
      </c>
      <c r="C10">
        <v>9.25</v>
      </c>
      <c r="D10" s="50">
        <v>2.95</v>
      </c>
    </row>
    <row r="11" spans="1:10">
      <c r="A11" s="46">
        <v>40046</v>
      </c>
      <c r="B11" s="49">
        <v>40080</v>
      </c>
      <c r="C11">
        <v>9.25</v>
      </c>
      <c r="D11" s="50">
        <v>4.22</v>
      </c>
    </row>
    <row r="13" spans="1:10">
      <c r="A13" s="51" t="s">
        <v>93</v>
      </c>
    </row>
    <row r="14" spans="1:10">
      <c r="A14" s="51" t="s">
        <v>94</v>
      </c>
    </row>
    <row r="16" spans="1:10">
      <c r="A16" s="48" t="s">
        <v>104</v>
      </c>
    </row>
    <row r="17" spans="1:1">
      <c r="A17" s="68" t="s">
        <v>103</v>
      </c>
    </row>
  </sheetData>
  <sortState ref="A6:D11">
    <sortCondition ref="A6"/>
  </sortState>
  <hyperlinks>
    <hyperlink ref="A17"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AMP AXA Rollover relief</vt:lpstr>
      <vt:lpstr>AXA DRP History</vt:lpstr>
      <vt:lpstr>'AMP AXA Rollover relief'!Print_Titles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Jarrod Rogers</dc:creator>
  <cp:lastModifiedBy>Jarrod Rogers</cp:lastModifiedBy>
  <cp:lastPrinted>2011-08-02T01:58:47Z</cp:lastPrinted>
  <dcterms:created xsi:type="dcterms:W3CDTF">2011-07-05T04:13:02Z</dcterms:created>
  <dcterms:modified xsi:type="dcterms:W3CDTF">2011-08-26T15:02:59Z</dcterms:modified>
</cp:coreProperties>
</file>